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910"/>
  <workbookPr autoCompressPictures="0"/>
  <bookViews>
    <workbookView xWindow="1020" yWindow="0" windowWidth="16980" windowHeight="14800"/>
  </bookViews>
  <sheets>
    <sheet name="18.19 PER P&amp;L" sheetId="3" r:id="rId1"/>
    <sheet name="18.19 PER Budget Model" sheetId="1" r:id="rId2"/>
    <sheet name="Seat Utilization 2018" sheetId="2" r:id="rId3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8" i="1" l="1"/>
  <c r="F140" i="1"/>
  <c r="K30" i="3"/>
  <c r="K28" i="3"/>
  <c r="K132" i="3"/>
  <c r="K134" i="3"/>
  <c r="K136" i="3"/>
  <c r="K138" i="3"/>
  <c r="J132" i="3"/>
  <c r="J134" i="3"/>
  <c r="J136" i="3"/>
  <c r="J138" i="3"/>
  <c r="K26" i="3"/>
  <c r="J26" i="3"/>
  <c r="E132" i="3"/>
  <c r="E134" i="3"/>
  <c r="E136" i="3"/>
  <c r="E138" i="3"/>
  <c r="H69" i="3"/>
  <c r="H70" i="3"/>
  <c r="H71" i="3"/>
  <c r="H72" i="3"/>
  <c r="H73" i="3"/>
  <c r="H74" i="3"/>
  <c r="H77" i="3"/>
  <c r="H78" i="3"/>
  <c r="H79" i="3"/>
  <c r="H80" i="3"/>
  <c r="H81" i="3"/>
  <c r="H82" i="3"/>
  <c r="H85" i="3"/>
  <c r="H87" i="3"/>
  <c r="H88" i="3"/>
  <c r="H91" i="3"/>
  <c r="H95" i="3"/>
  <c r="H96" i="3"/>
  <c r="H99" i="3"/>
  <c r="H100" i="3"/>
  <c r="H102" i="3"/>
  <c r="H104" i="3"/>
  <c r="H107" i="3"/>
  <c r="H108" i="3"/>
  <c r="H109" i="3"/>
  <c r="H110" i="3"/>
  <c r="H113" i="3"/>
  <c r="H114" i="3"/>
  <c r="H115" i="3"/>
  <c r="H116" i="3"/>
  <c r="H117" i="3"/>
  <c r="H118" i="3"/>
  <c r="H119" i="3"/>
  <c r="H121" i="3"/>
  <c r="H124" i="3"/>
  <c r="H126" i="3"/>
  <c r="H127" i="3"/>
  <c r="G127" i="3"/>
  <c r="G126" i="3"/>
  <c r="G125" i="3"/>
  <c r="G124" i="3"/>
  <c r="G121" i="3"/>
  <c r="G120" i="3"/>
  <c r="G119" i="3"/>
  <c r="G118" i="3"/>
  <c r="G117" i="3"/>
  <c r="G116" i="3"/>
  <c r="G115" i="3"/>
  <c r="G114" i="3"/>
  <c r="G113" i="3"/>
  <c r="G110" i="3"/>
  <c r="G109" i="3"/>
  <c r="G108" i="3"/>
  <c r="G107" i="3"/>
  <c r="G104" i="3"/>
  <c r="G103" i="3"/>
  <c r="G102" i="3"/>
  <c r="G101" i="3"/>
  <c r="G100" i="3"/>
  <c r="G99" i="3"/>
  <c r="G96" i="3"/>
  <c r="G95" i="3"/>
  <c r="G94" i="3"/>
  <c r="G91" i="3"/>
  <c r="G90" i="3"/>
  <c r="G89" i="3"/>
  <c r="G88" i="3"/>
  <c r="G87" i="3"/>
  <c r="G86" i="3"/>
  <c r="G85" i="3"/>
  <c r="G82" i="3"/>
  <c r="G81" i="3"/>
  <c r="G80" i="3"/>
  <c r="G79" i="3"/>
  <c r="G78" i="3"/>
  <c r="G77" i="3"/>
  <c r="G74" i="3"/>
  <c r="G73" i="3"/>
  <c r="G72" i="3"/>
  <c r="G71" i="3"/>
  <c r="G70" i="3"/>
  <c r="G69" i="3"/>
  <c r="H65" i="3"/>
  <c r="H64" i="3"/>
  <c r="H62" i="3"/>
  <c r="H60" i="3"/>
  <c r="H59" i="3"/>
  <c r="H58" i="3"/>
  <c r="H57" i="3"/>
  <c r="H56" i="3"/>
  <c r="H55" i="3"/>
  <c r="H54" i="3"/>
  <c r="H53" i="3"/>
  <c r="H52" i="3"/>
  <c r="H51" i="3"/>
  <c r="H43" i="3"/>
  <c r="H44" i="3"/>
  <c r="H45" i="3"/>
  <c r="H46" i="3"/>
  <c r="H47" i="3"/>
  <c r="H48" i="3"/>
  <c r="H42" i="3"/>
  <c r="H39" i="3"/>
  <c r="H38" i="3"/>
  <c r="H37" i="3"/>
  <c r="H36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51" i="3"/>
  <c r="G48" i="3"/>
  <c r="G47" i="3"/>
  <c r="G46" i="3"/>
  <c r="G45" i="3"/>
  <c r="G44" i="3"/>
  <c r="G43" i="3"/>
  <c r="G42" i="3"/>
  <c r="G39" i="3"/>
  <c r="G38" i="3"/>
  <c r="G37" i="3"/>
  <c r="G36" i="3"/>
  <c r="G30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H30" i="3"/>
  <c r="H28" i="3"/>
  <c r="H27" i="3"/>
  <c r="H26" i="3"/>
  <c r="H24" i="3"/>
  <c r="H23" i="3"/>
  <c r="H22" i="3"/>
  <c r="H21" i="3"/>
  <c r="H20" i="3"/>
  <c r="H19" i="3"/>
  <c r="H18" i="3"/>
  <c r="H17" i="3"/>
  <c r="H16" i="3"/>
  <c r="H7" i="3"/>
  <c r="H8" i="3"/>
  <c r="H9" i="3"/>
  <c r="H11" i="3"/>
  <c r="H12" i="3"/>
  <c r="G7" i="3"/>
  <c r="G8" i="3"/>
  <c r="G9" i="3"/>
  <c r="G10" i="3"/>
  <c r="G11" i="3"/>
  <c r="G12" i="3"/>
  <c r="H6" i="3"/>
  <c r="G6" i="3"/>
  <c r="F132" i="3"/>
  <c r="K130" i="1"/>
  <c r="K128" i="1"/>
  <c r="K127" i="1"/>
  <c r="K126" i="1"/>
  <c r="K124" i="1"/>
  <c r="K121" i="1"/>
  <c r="K119" i="1"/>
  <c r="K118" i="1"/>
  <c r="K117" i="1"/>
  <c r="K116" i="1"/>
  <c r="K115" i="1"/>
  <c r="K114" i="1"/>
  <c r="K113" i="1"/>
  <c r="K110" i="1"/>
  <c r="K109" i="1"/>
  <c r="K108" i="1"/>
  <c r="K107" i="1"/>
  <c r="K104" i="1"/>
  <c r="K102" i="1"/>
  <c r="K100" i="1"/>
  <c r="K99" i="1"/>
  <c r="K96" i="1"/>
  <c r="K95" i="1"/>
  <c r="K91" i="1"/>
  <c r="K88" i="1"/>
  <c r="K87" i="1"/>
  <c r="K85" i="1"/>
  <c r="K82" i="1"/>
  <c r="K81" i="1"/>
  <c r="K80" i="1"/>
  <c r="K79" i="1"/>
  <c r="K78" i="1"/>
  <c r="K77" i="1"/>
  <c r="K70" i="1"/>
  <c r="K71" i="1"/>
  <c r="K72" i="1"/>
  <c r="K73" i="1"/>
  <c r="K74" i="1"/>
  <c r="K69" i="1"/>
  <c r="K65" i="1"/>
  <c r="K64" i="1"/>
  <c r="K62" i="1"/>
  <c r="K60" i="1"/>
  <c r="K59" i="1"/>
  <c r="K58" i="1"/>
  <c r="K57" i="1"/>
  <c r="K56" i="1"/>
  <c r="K55" i="1"/>
  <c r="K54" i="1"/>
  <c r="K53" i="1"/>
  <c r="K52" i="1"/>
  <c r="K51" i="1"/>
  <c r="K30" i="1"/>
  <c r="K28" i="1"/>
  <c r="K17" i="1"/>
  <c r="K18" i="1"/>
  <c r="K19" i="1"/>
  <c r="K20" i="1"/>
  <c r="K21" i="1"/>
  <c r="K22" i="1"/>
  <c r="K23" i="1"/>
  <c r="K24" i="1"/>
  <c r="K26" i="1"/>
  <c r="K27" i="1"/>
  <c r="K16" i="1"/>
  <c r="K12" i="1"/>
  <c r="K11" i="1"/>
  <c r="K9" i="1"/>
  <c r="K8" i="1"/>
  <c r="K7" i="1"/>
  <c r="K6" i="1"/>
  <c r="K36" i="1"/>
  <c r="K37" i="1"/>
  <c r="K38" i="1"/>
  <c r="K39" i="1"/>
  <c r="K43" i="1"/>
  <c r="K44" i="1"/>
  <c r="K45" i="1"/>
  <c r="K46" i="1"/>
  <c r="K47" i="1"/>
  <c r="K48" i="1"/>
  <c r="K42" i="1"/>
  <c r="J39" i="1"/>
  <c r="J42" i="1"/>
  <c r="J43" i="1"/>
  <c r="J44" i="1"/>
  <c r="J45" i="1"/>
  <c r="J46" i="1"/>
  <c r="J47" i="1"/>
  <c r="J48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9" i="1"/>
  <c r="J70" i="1"/>
  <c r="J71" i="1"/>
  <c r="J72" i="1"/>
  <c r="J73" i="1"/>
  <c r="J74" i="1"/>
  <c r="J77" i="1"/>
  <c r="J78" i="1"/>
  <c r="J79" i="1"/>
  <c r="J80" i="1"/>
  <c r="J81" i="1"/>
  <c r="J82" i="1"/>
  <c r="J85" i="1"/>
  <c r="J86" i="1"/>
  <c r="J87" i="1"/>
  <c r="J88" i="1"/>
  <c r="J89" i="1"/>
  <c r="J90" i="1"/>
  <c r="J91" i="1"/>
  <c r="J94" i="1"/>
  <c r="J95" i="1"/>
  <c r="J96" i="1"/>
  <c r="J99" i="1"/>
  <c r="J100" i="1"/>
  <c r="J101" i="1"/>
  <c r="J102" i="1"/>
  <c r="J103" i="1"/>
  <c r="J104" i="1"/>
  <c r="J107" i="1"/>
  <c r="J108" i="1"/>
  <c r="J109" i="1"/>
  <c r="J110" i="1"/>
  <c r="J113" i="1"/>
  <c r="J114" i="1"/>
  <c r="J115" i="1"/>
  <c r="J116" i="1"/>
  <c r="J117" i="1"/>
  <c r="J118" i="1"/>
  <c r="J119" i="1"/>
  <c r="J120" i="1"/>
  <c r="J121" i="1"/>
  <c r="J124" i="1"/>
  <c r="J126" i="1"/>
  <c r="J127" i="1"/>
  <c r="J128" i="1"/>
  <c r="J130" i="1"/>
  <c r="J37" i="1"/>
  <c r="J38" i="1"/>
  <c r="J36" i="1"/>
  <c r="J12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30" i="1"/>
  <c r="J7" i="1"/>
  <c r="J8" i="1"/>
  <c r="J9" i="1"/>
  <c r="J10" i="1"/>
  <c r="J11" i="1"/>
  <c r="J6" i="1"/>
  <c r="F134" i="3"/>
  <c r="F136" i="3"/>
  <c r="F138" i="3"/>
  <c r="F127" i="3"/>
  <c r="F121" i="3"/>
  <c r="F110" i="3"/>
  <c r="F104" i="3"/>
  <c r="F96" i="3"/>
  <c r="F91" i="3"/>
  <c r="F82" i="3"/>
  <c r="F74" i="3"/>
  <c r="F64" i="3"/>
  <c r="F48" i="3"/>
  <c r="F65" i="3"/>
  <c r="F47" i="3"/>
  <c r="F39" i="3"/>
  <c r="F28" i="3"/>
  <c r="F26" i="3"/>
  <c r="F12" i="3"/>
  <c r="F30" i="3"/>
  <c r="H130" i="1"/>
  <c r="H128" i="1"/>
  <c r="G9" i="2"/>
  <c r="G10" i="2"/>
  <c r="G14" i="2"/>
  <c r="G6" i="2"/>
  <c r="B9" i="2"/>
  <c r="B10" i="2"/>
  <c r="C9" i="2"/>
  <c r="C10" i="2"/>
  <c r="C14" i="2"/>
  <c r="D9" i="2"/>
  <c r="D10" i="2"/>
  <c r="E9" i="2"/>
  <c r="E10" i="2"/>
  <c r="E14" i="2"/>
  <c r="F9" i="2"/>
  <c r="F10" i="2"/>
  <c r="F14" i="2"/>
  <c r="H9" i="2"/>
  <c r="H10" i="2"/>
  <c r="H14" i="2"/>
  <c r="I9" i="2"/>
  <c r="I10" i="2"/>
  <c r="I14" i="2"/>
  <c r="J9" i="2"/>
  <c r="J10" i="2"/>
  <c r="J14" i="2"/>
  <c r="K9" i="2"/>
  <c r="K10" i="2"/>
  <c r="K14" i="2"/>
  <c r="L9" i="2"/>
  <c r="L10" i="2"/>
  <c r="L14" i="2"/>
  <c r="M9" i="2"/>
  <c r="M10" i="2"/>
  <c r="M14" i="2"/>
  <c r="N9" i="2"/>
  <c r="N10" i="2"/>
  <c r="N14" i="2"/>
  <c r="O9" i="2"/>
  <c r="O10" i="2"/>
  <c r="O14" i="2"/>
  <c r="P9" i="2"/>
  <c r="P10" i="2"/>
  <c r="P14" i="2"/>
  <c r="P12" i="2"/>
  <c r="P6" i="2"/>
  <c r="M12" i="2"/>
  <c r="L12" i="2"/>
  <c r="K12" i="2"/>
  <c r="J12" i="2"/>
  <c r="I12" i="2"/>
  <c r="H12" i="2"/>
  <c r="G12" i="2"/>
  <c r="F12" i="2"/>
  <c r="E12" i="2"/>
  <c r="D12" i="2"/>
  <c r="C12" i="2"/>
  <c r="B12" i="2"/>
  <c r="B6" i="2"/>
  <c r="C6" i="2"/>
  <c r="D6" i="2"/>
  <c r="E6" i="2"/>
  <c r="F6" i="2"/>
  <c r="H6" i="2"/>
  <c r="I6" i="2"/>
  <c r="J6" i="2"/>
  <c r="K6" i="2"/>
  <c r="L6" i="2"/>
  <c r="M6" i="2"/>
  <c r="O12" i="2"/>
  <c r="O6" i="2"/>
  <c r="N12" i="2"/>
  <c r="N6" i="2"/>
  <c r="O64" i="1"/>
  <c r="O26" i="1"/>
  <c r="O28" i="1"/>
  <c r="O138" i="1"/>
  <c r="M30" i="1"/>
  <c r="M74" i="1"/>
  <c r="M110" i="1"/>
  <c r="M128" i="1"/>
  <c r="M39" i="1"/>
  <c r="M48" i="1"/>
  <c r="M65" i="1"/>
  <c r="M130" i="1"/>
  <c r="M132" i="1"/>
  <c r="M138" i="1"/>
  <c r="M140" i="1"/>
  <c r="H39" i="1"/>
  <c r="H48" i="1"/>
  <c r="H65" i="1"/>
  <c r="H47" i="1"/>
  <c r="H64" i="1"/>
  <c r="H74" i="1"/>
  <c r="H82" i="1"/>
  <c r="H91" i="1"/>
  <c r="H96" i="1"/>
  <c r="H104" i="1"/>
  <c r="H110" i="1"/>
  <c r="H121" i="1"/>
  <c r="H127" i="1"/>
  <c r="H138" i="1"/>
  <c r="O104" i="1"/>
  <c r="O65" i="1"/>
  <c r="O12" i="1"/>
  <c r="O110" i="1"/>
  <c r="O74" i="1"/>
  <c r="O128" i="1"/>
  <c r="O130" i="1"/>
  <c r="H26" i="1"/>
  <c r="H28" i="1"/>
  <c r="H12" i="1"/>
  <c r="H30" i="1"/>
  <c r="H132" i="1"/>
  <c r="H140" i="1"/>
  <c r="B14" i="2"/>
  <c r="O30" i="1"/>
  <c r="O132" i="1"/>
  <c r="O140" i="1"/>
  <c r="D14" i="2"/>
</calcChain>
</file>

<file path=xl/sharedStrings.xml><?xml version="1.0" encoding="utf-8"?>
<sst xmlns="http://schemas.openxmlformats.org/spreadsheetml/2006/main" count="283" uniqueCount="158">
  <si>
    <t>Revenue</t>
  </si>
  <si>
    <t>40000 · REVENUE</t>
  </si>
  <si>
    <t>42000 · Earned Revenue</t>
  </si>
  <si>
    <t>42100 · Box Office Income</t>
  </si>
  <si>
    <t>42110 · Tuitions</t>
  </si>
  <si>
    <t>42120 · Merchandise &amp; Concession Sales</t>
  </si>
  <si>
    <t>42140 · Theater Rental Income</t>
  </si>
  <si>
    <t>42999 · Earned Revenue- Other</t>
  </si>
  <si>
    <t>47200 · Playbill Advertising  Income</t>
  </si>
  <si>
    <t>Total 42000 · Earned Revenue</t>
  </si>
  <si>
    <t>44000 · Unearned Revenue</t>
  </si>
  <si>
    <t>44100 · Individ, Business Contributions</t>
  </si>
  <si>
    <t>44105 · Individual Contributions</t>
  </si>
  <si>
    <t>44110 · Business Donations</t>
  </si>
  <si>
    <t>44120 · Board Ask</t>
  </si>
  <si>
    <t>44130 · Heron Society</t>
  </si>
  <si>
    <t>44140 · Special Events/Gala</t>
  </si>
  <si>
    <t>44150 · Fall Appeal</t>
  </si>
  <si>
    <t>44160 · Producer Underwriting</t>
  </si>
  <si>
    <t>44165 · Co-Producers</t>
  </si>
  <si>
    <t>44170 · Education Program Donations</t>
  </si>
  <si>
    <t>Total 44100 · Individ, Business Contributions</t>
  </si>
  <si>
    <t>44190 · Grants</t>
  </si>
  <si>
    <t>Total 44000 · Unearned Revenue</t>
  </si>
  <si>
    <t>Total 40000 · REVENUE</t>
  </si>
  <si>
    <t>Expense</t>
  </si>
  <si>
    <t>60000 · THEATRICAL &amp; PRODUCTION EXPENSE</t>
  </si>
  <si>
    <t>62000 · Personnel Expense</t>
  </si>
  <si>
    <t>64000 · Contracted Payroll Expense</t>
  </si>
  <si>
    <t>64100 · Salaries &amp; Wages</t>
  </si>
  <si>
    <t>64200 · Payroll Taxes</t>
  </si>
  <si>
    <t>64300 · Benefits</t>
  </si>
  <si>
    <t>Total 64000 · Contracted Payroll Expense</t>
  </si>
  <si>
    <t>66000 · Subcontracted Payroll Expense</t>
  </si>
  <si>
    <t>66100 · Performers</t>
  </si>
  <si>
    <t>66200 · Designers</t>
  </si>
  <si>
    <t>66300 · Directors</t>
  </si>
  <si>
    <t>66600 · Other Tech</t>
  </si>
  <si>
    <t>66700 · Subcontractor Benefits</t>
  </si>
  <si>
    <t>Total 66000 · Subcontracted Payroll Expense</t>
  </si>
  <si>
    <t>Total 62000 · Personnel Expense</t>
  </si>
  <si>
    <t>68000 · Theatrical &amp; Production Expense</t>
  </si>
  <si>
    <t>68100 · Production Housing</t>
  </si>
  <si>
    <t>68200 · Production Travel</t>
  </si>
  <si>
    <t>68300 · Scenic Materials</t>
  </si>
  <si>
    <t>68400 · Licensing &amp; Scripts</t>
  </si>
  <si>
    <t>68500 · Lighting</t>
  </si>
  <si>
    <t>68600 · Sound</t>
  </si>
  <si>
    <t>68700 · Props</t>
  </si>
  <si>
    <t>68800 · Costumes</t>
  </si>
  <si>
    <t>68900 · Production/Cast Party Costs</t>
  </si>
  <si>
    <t>68950 · Tools &amp; Equipment</t>
  </si>
  <si>
    <t>68970 · Studio Rental Expense</t>
  </si>
  <si>
    <t>68999 · Theatre &amp; Production- Other</t>
  </si>
  <si>
    <t>Total 68000 · Theatrical &amp; Production Expense</t>
  </si>
  <si>
    <t>Total 60000 · THEATRICAL &amp; PRODUCTION EXPENSE</t>
  </si>
  <si>
    <t>70000 · GENERAL &amp; ADMIN EXPENSE</t>
  </si>
  <si>
    <t>72000 · Personnel Expense</t>
  </si>
  <si>
    <t>72100 · Salaries &amp; Wages</t>
  </si>
  <si>
    <t>72200 · Payroll Tax</t>
  </si>
  <si>
    <t>72300 · Benefits</t>
  </si>
  <si>
    <t>72400 · Workers Comp Insurance</t>
  </si>
  <si>
    <t>72500 · Payroll Processing Fees</t>
  </si>
  <si>
    <t>Total 72000 · Personnel Expense</t>
  </si>
  <si>
    <t>73000 · Travel &amp; Meetings</t>
  </si>
  <si>
    <t>73100 · Travel</t>
  </si>
  <si>
    <t>73200 · Meals &amp; Entertainment</t>
  </si>
  <si>
    <t>73400 · Accommodations</t>
  </si>
  <si>
    <t>73500 · Gala Expense</t>
  </si>
  <si>
    <t>73600 · Travel &amp; Meetings- Other</t>
  </si>
  <si>
    <t>Total 73000 · Travel &amp; Meetings</t>
  </si>
  <si>
    <t>74000 · Business Expenses</t>
  </si>
  <si>
    <t>74100 · Business Registration Fees</t>
  </si>
  <si>
    <t>74200 · Professional Development</t>
  </si>
  <si>
    <t>74300 · Computer Expense</t>
  </si>
  <si>
    <t>74500 · Subscriptions, Internet Service</t>
  </si>
  <si>
    <t>74600 · Charitable Contributions</t>
  </si>
  <si>
    <t>74700 · Business Expense- Other</t>
  </si>
  <si>
    <t>Total 74000 · Business Expenses</t>
  </si>
  <si>
    <t>75000 · Bank Charges</t>
  </si>
  <si>
    <t>75100 · Bank service charge</t>
  </si>
  <si>
    <t>75200 · Credit Card Processing Fees</t>
  </si>
  <si>
    <t>Total 75000 · Bank Charges</t>
  </si>
  <si>
    <t>76000 · Contract Services</t>
  </si>
  <si>
    <t>76100 · Accounting Fees</t>
  </si>
  <si>
    <t>76200 · Legal Fees</t>
  </si>
  <si>
    <t>76300 · Outside Contract Services</t>
  </si>
  <si>
    <t>76400 · Insurance - Liability, D and O</t>
  </si>
  <si>
    <t>Total 76000 · Contract Services</t>
  </si>
  <si>
    <t>77000 · Facilities and Equipment</t>
  </si>
  <si>
    <t>77100 · Building Maintenance &amp; Supplies</t>
  </si>
  <si>
    <t>77200 · Utilities</t>
  </si>
  <si>
    <t>77300 · Vehicle Expense</t>
  </si>
  <si>
    <t>Total 77000 · Facilities and Equipment</t>
  </si>
  <si>
    <t>78000 · Printing &amp; Supplies</t>
  </si>
  <si>
    <t>78100 · General Printing</t>
  </si>
  <si>
    <t>78200 · Program Printing</t>
  </si>
  <si>
    <t>78300 · Office Supplies &amp; Box Office</t>
  </si>
  <si>
    <t>78400 · Postage &amp; Shipping</t>
  </si>
  <si>
    <t>78500 · Fees- Online Sales</t>
  </si>
  <si>
    <t>78600 · Concessions &amp; Merchandise Costs</t>
  </si>
  <si>
    <t>78650 · Sales &amp; Meals Tax Paid</t>
  </si>
  <si>
    <t>78700 · Box Office Expense- Other</t>
  </si>
  <si>
    <t>Total 78000 · Printing &amp; Supplies</t>
  </si>
  <si>
    <t>79000 · Advertising &amp; Promotion</t>
  </si>
  <si>
    <t>79100 · Advertising - Purchased</t>
  </si>
  <si>
    <t>79200 · Photography &amp; Video</t>
  </si>
  <si>
    <t>79300 · Advertising &amp; Promotion- Other</t>
  </si>
  <si>
    <t>Total 79000 · Advertising &amp; Promotion</t>
  </si>
  <si>
    <t>Total 70000 · GENERAL &amp; ADMIN EXPENSE</t>
  </si>
  <si>
    <t>TOTAL OPERATING EXPENSE</t>
  </si>
  <si>
    <t>TOTAL OPERATING PROFIT (EBIDA)</t>
  </si>
  <si>
    <t>79500 · Other Expense</t>
  </si>
  <si>
    <t>79510 · Depreciation</t>
  </si>
  <si>
    <t>79520 · Interest Expense</t>
  </si>
  <si>
    <t>Total 79500 · Other Expense</t>
  </si>
  <si>
    <t>68960 Venue Rental- Outside</t>
  </si>
  <si>
    <t>76000 Contract Services - Other</t>
  </si>
  <si>
    <t>2018 Budget</t>
  </si>
  <si>
    <t>2018 Actual</t>
  </si>
  <si>
    <t>2019 Budget 11/18</t>
  </si>
  <si>
    <t>NET</t>
  </si>
  <si>
    <t>2019 Budget Update 022819</t>
  </si>
  <si>
    <t>Poland Strings</t>
  </si>
  <si>
    <t>Last White Man</t>
  </si>
  <si>
    <t>Poetry in Motion</t>
  </si>
  <si>
    <t>Daddy Long Legs</t>
  </si>
  <si>
    <t>Private Lives</t>
  </si>
  <si>
    <t>About Alice</t>
  </si>
  <si>
    <t>About Alice open</t>
  </si>
  <si>
    <t>Evanston SCC</t>
  </si>
  <si>
    <t>Anna Karenina</t>
  </si>
  <si>
    <t>Comedy w/Flynn</t>
  </si>
  <si>
    <t>Fear of Heights</t>
  </si>
  <si>
    <t>Christmas Carol</t>
  </si>
  <si>
    <t>Midsummer ND</t>
  </si>
  <si>
    <t>Mixtape 2</t>
  </si>
  <si>
    <t>Gross sales</t>
  </si>
  <si>
    <t># of performances</t>
  </si>
  <si>
    <t>Gross per performance</t>
  </si>
  <si>
    <t># of Tix</t>
  </si>
  <si>
    <t>Tix per performance</t>
  </si>
  <si>
    <t>Average tix price</t>
  </si>
  <si>
    <t>Seat utilization</t>
  </si>
  <si>
    <t>Nantucket Ballet</t>
  </si>
  <si>
    <t>Average seat utilization- Season</t>
  </si>
  <si>
    <t>Average seat utilization- Main Stage productions</t>
  </si>
  <si>
    <t>Average seat utilization- Special productions</t>
  </si>
  <si>
    <t>Average seat utilization- Student productions</t>
  </si>
  <si>
    <t>Average seat utilization- Special Events</t>
  </si>
  <si>
    <t>Baseline = 120 Seats (Orchestra section)</t>
  </si>
  <si>
    <t>Seat Utilization 2018</t>
  </si>
  <si>
    <t>Total 70000 GENERAL &amp; ADMIN EXPENSE</t>
  </si>
  <si>
    <t>TOTAL EXPENSE</t>
  </si>
  <si>
    <t>Variance</t>
  </si>
  <si>
    <t xml:space="preserve">% </t>
  </si>
  <si>
    <t>2019 Budget 02/19</t>
  </si>
  <si>
    <t>44180 · Capital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</si>
</sst>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6" formatCode="_(* #,##0.00_);_(* \(#,##0.00\);_(* &quot;-&quot;??_);_(@_)"/>
    <numFmt numFmtId="167" formatCode="&quot;$&quot;#,##0.00"/>
    <numFmt numFmtId="168" formatCode="&quot;$&quot;#,##0.00;[Red]&quot;$&quot;#,##0.00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6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91">
    <xf numFmtId="0" fontId="0" fillId="0" borderId="0"/>
    <xf numFmtId="166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14">
    <xf numFmtId="0" fontId="0" fillId="0" borderId="0" xfId="0"/>
    <xf numFmtId="0" fontId="4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0" fillId="0" borderId="0" xfId="0" applyFont="1"/>
    <xf numFmtId="0" fontId="0" fillId="0" borderId="1" xfId="0" applyFont="1" applyBorder="1"/>
    <xf numFmtId="0" fontId="0" fillId="0" borderId="0" xfId="0" applyFont="1" applyBorder="1"/>
    <xf numFmtId="0" fontId="3" fillId="2" borderId="1" xfId="0" applyFont="1" applyFill="1" applyBorder="1"/>
    <xf numFmtId="0" fontId="3" fillId="2" borderId="0" xfId="0" applyFont="1" applyFill="1" applyBorder="1"/>
    <xf numFmtId="0" fontId="0" fillId="2" borderId="0" xfId="0" applyFont="1" applyFill="1"/>
    <xf numFmtId="0" fontId="0" fillId="0" borderId="1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3" fillId="0" borderId="1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0" fillId="4" borderId="0" xfId="0" applyFill="1"/>
    <xf numFmtId="0" fontId="6" fillId="0" borderId="0" xfId="0" applyFont="1"/>
    <xf numFmtId="0" fontId="0" fillId="5" borderId="0" xfId="0" applyFill="1"/>
    <xf numFmtId="0" fontId="0" fillId="0" borderId="0" xfId="0" applyNumberFormat="1" applyFont="1" applyFill="1" applyAlignment="1">
      <alignment horizontal="left"/>
    </xf>
    <xf numFmtId="0" fontId="4" fillId="4" borderId="0" xfId="0" applyNumberFormat="1" applyFont="1" applyFill="1" applyAlignment="1">
      <alignment horizontal="left"/>
    </xf>
    <xf numFmtId="0" fontId="0" fillId="4" borderId="0" xfId="0" applyNumberFormat="1" applyFont="1" applyFill="1" applyAlignment="1">
      <alignment horizontal="left"/>
    </xf>
    <xf numFmtId="9" fontId="0" fillId="4" borderId="0" xfId="0" applyNumberFormat="1" applyFont="1" applyFill="1" applyAlignment="1">
      <alignment horizontal="left"/>
    </xf>
    <xf numFmtId="0" fontId="0" fillId="0" borderId="0" xfId="0" applyNumberFormat="1" applyAlignment="1">
      <alignment horizontal="left"/>
    </xf>
    <xf numFmtId="0" fontId="0" fillId="4" borderId="0" xfId="0" applyNumberFormat="1" applyFill="1" applyAlignment="1">
      <alignment horizontal="left"/>
    </xf>
    <xf numFmtId="9" fontId="0" fillId="4" borderId="0" xfId="0" applyNumberFormat="1" applyFill="1" applyAlignment="1">
      <alignment horizontal="left"/>
    </xf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167" fontId="0" fillId="0" borderId="0" xfId="0" applyNumberFormat="1"/>
    <xf numFmtId="10" fontId="0" fillId="0" borderId="0" xfId="0" applyNumberFormat="1"/>
    <xf numFmtId="1" fontId="0" fillId="0" borderId="0" xfId="0" applyNumberFormat="1"/>
    <xf numFmtId="0" fontId="4" fillId="0" borderId="0" xfId="0" applyFon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4" fillId="5" borderId="0" xfId="0" applyFont="1" applyFill="1" applyAlignment="1">
      <alignment horizontal="center"/>
    </xf>
    <xf numFmtId="167" fontId="0" fillId="5" borderId="0" xfId="0" applyNumberFormat="1" applyFill="1"/>
    <xf numFmtId="1" fontId="0" fillId="5" borderId="0" xfId="0" applyNumberFormat="1" applyFill="1"/>
    <xf numFmtId="10" fontId="0" fillId="5" borderId="0" xfId="0" applyNumberFormat="1" applyFill="1"/>
    <xf numFmtId="0" fontId="4" fillId="6" borderId="0" xfId="0" applyFont="1" applyFill="1" applyAlignment="1">
      <alignment horizontal="center"/>
    </xf>
    <xf numFmtId="0" fontId="0" fillId="6" borderId="0" xfId="0" applyFill="1"/>
    <xf numFmtId="167" fontId="0" fillId="6" borderId="0" xfId="0" applyNumberFormat="1" applyFill="1"/>
    <xf numFmtId="1" fontId="0" fillId="6" borderId="0" xfId="0" applyNumberFormat="1" applyFill="1"/>
    <xf numFmtId="10" fontId="0" fillId="6" borderId="0" xfId="0" applyNumberFormat="1" applyFill="1"/>
    <xf numFmtId="0" fontId="4" fillId="3" borderId="0" xfId="0" applyFont="1" applyFill="1" applyAlignment="1">
      <alignment horizontal="center"/>
    </xf>
    <xf numFmtId="0" fontId="0" fillId="3" borderId="0" xfId="0" applyFill="1"/>
    <xf numFmtId="167" fontId="0" fillId="3" borderId="0" xfId="0" applyNumberFormat="1" applyFill="1"/>
    <xf numFmtId="1" fontId="0" fillId="3" borderId="0" xfId="0" applyNumberFormat="1" applyFill="1"/>
    <xf numFmtId="10" fontId="0" fillId="3" borderId="0" xfId="0" applyNumberFormat="1" applyFill="1"/>
    <xf numFmtId="0" fontId="4" fillId="7" borderId="0" xfId="0" applyFont="1" applyFill="1" applyAlignment="1">
      <alignment horizontal="center"/>
    </xf>
    <xf numFmtId="0" fontId="0" fillId="7" borderId="0" xfId="0" applyFill="1"/>
    <xf numFmtId="167" fontId="0" fillId="7" borderId="0" xfId="0" applyNumberFormat="1" applyFill="1"/>
    <xf numFmtId="1" fontId="0" fillId="7" borderId="0" xfId="0" applyNumberFormat="1" applyFill="1"/>
    <xf numFmtId="10" fontId="0" fillId="7" borderId="0" xfId="0" applyNumberFormat="1" applyFill="1"/>
    <xf numFmtId="0" fontId="0" fillId="5" borderId="0" xfId="0" applyFill="1" applyAlignment="1">
      <alignment horizontal="right"/>
    </xf>
    <xf numFmtId="9" fontId="0" fillId="5" borderId="0" xfId="0" applyNumberFormat="1" applyFill="1"/>
    <xf numFmtId="0" fontId="0" fillId="3" borderId="0" xfId="0" applyFill="1" applyAlignment="1">
      <alignment horizontal="right"/>
    </xf>
    <xf numFmtId="9" fontId="0" fillId="3" borderId="0" xfId="0" applyNumberFormat="1" applyFill="1"/>
    <xf numFmtId="0" fontId="0" fillId="2" borderId="0" xfId="0" applyFill="1" applyAlignment="1">
      <alignment horizontal="right"/>
    </xf>
    <xf numFmtId="9" fontId="0" fillId="2" borderId="0" xfId="0" applyNumberFormat="1" applyFill="1"/>
    <xf numFmtId="0" fontId="0" fillId="6" borderId="0" xfId="0" applyFill="1" applyAlignment="1">
      <alignment horizontal="right"/>
    </xf>
    <xf numFmtId="9" fontId="0" fillId="6" borderId="0" xfId="0" applyNumberFormat="1" applyFill="1"/>
    <xf numFmtId="0" fontId="9" fillId="8" borderId="0" xfId="0" applyFont="1" applyFill="1" applyAlignment="1">
      <alignment horizontal="right"/>
    </xf>
    <xf numFmtId="9" fontId="0" fillId="7" borderId="0" xfId="0" applyNumberFormat="1" applyFill="1"/>
    <xf numFmtId="0" fontId="10" fillId="0" borderId="0" xfId="0" applyFont="1" applyAlignment="1">
      <alignment horizontal="left"/>
    </xf>
    <xf numFmtId="0" fontId="0" fillId="4" borderId="0" xfId="0" applyFill="1" applyBorder="1"/>
    <xf numFmtId="0" fontId="0" fillId="4" borderId="0" xfId="0" applyNumberFormat="1" applyFont="1" applyFill="1" applyBorder="1" applyAlignment="1">
      <alignment horizontal="left"/>
    </xf>
    <xf numFmtId="0" fontId="0" fillId="4" borderId="0" xfId="0" applyNumberForma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0" fillId="0" borderId="3" xfId="0" applyFont="1" applyBorder="1"/>
    <xf numFmtId="0" fontId="0" fillId="4" borderId="3" xfId="0" applyFill="1" applyBorder="1"/>
    <xf numFmtId="0" fontId="0" fillId="4" borderId="3" xfId="0" applyNumberFormat="1" applyFont="1" applyFill="1" applyBorder="1" applyAlignment="1">
      <alignment horizontal="left"/>
    </xf>
    <xf numFmtId="0" fontId="0" fillId="4" borderId="3" xfId="0" applyNumberFormat="1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3" fillId="0" borderId="0" xfId="0" applyFont="1"/>
    <xf numFmtId="0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 horizontal="right"/>
    </xf>
    <xf numFmtId="0" fontId="0" fillId="0" borderId="3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9" fontId="0" fillId="0" borderId="0" xfId="18" applyFont="1" applyFill="1" applyAlignment="1">
      <alignment horizontal="right"/>
    </xf>
    <xf numFmtId="0" fontId="4" fillId="4" borderId="0" xfId="0" applyNumberFormat="1" applyFont="1" applyFill="1" applyAlignment="1">
      <alignment horizontal="right"/>
    </xf>
    <xf numFmtId="0" fontId="0" fillId="4" borderId="0" xfId="0" applyNumberFormat="1" applyFill="1" applyAlignment="1">
      <alignment horizontal="right"/>
    </xf>
    <xf numFmtId="9" fontId="0" fillId="4" borderId="0" xfId="18" applyFont="1" applyFill="1" applyAlignment="1">
      <alignment horizontal="right"/>
    </xf>
    <xf numFmtId="168" fontId="0" fillId="4" borderId="0" xfId="0" applyNumberFormat="1" applyFill="1" applyAlignment="1">
      <alignment horizontal="right"/>
    </xf>
    <xf numFmtId="0" fontId="0" fillId="4" borderId="3" xfId="0" applyNumberFormat="1" applyFill="1" applyBorder="1" applyAlignment="1">
      <alignment horizontal="right"/>
    </xf>
    <xf numFmtId="0" fontId="0" fillId="4" borderId="0" xfId="0" applyNumberFormat="1" applyFill="1" applyBorder="1" applyAlignment="1">
      <alignment horizontal="right"/>
    </xf>
    <xf numFmtId="0" fontId="4" fillId="0" borderId="0" xfId="0" applyNumberFormat="1" applyFont="1" applyFill="1" applyAlignment="1">
      <alignment horizontal="center"/>
    </xf>
    <xf numFmtId="38" fontId="0" fillId="0" borderId="0" xfId="0" applyNumberFormat="1" applyFont="1"/>
    <xf numFmtId="38" fontId="4" fillId="0" borderId="0" xfId="0" applyNumberFormat="1" applyFont="1" applyAlignment="1">
      <alignment horizontal="center"/>
    </xf>
    <xf numFmtId="38" fontId="4" fillId="0" borderId="0" xfId="0" applyNumberFormat="1" applyFont="1"/>
    <xf numFmtId="38" fontId="0" fillId="0" borderId="0" xfId="1" applyNumberFormat="1" applyFont="1" applyFill="1" applyBorder="1"/>
    <xf numFmtId="38" fontId="2" fillId="3" borderId="0" xfId="1" applyNumberFormat="1" applyFont="1" applyFill="1" applyBorder="1"/>
    <xf numFmtId="38" fontId="4" fillId="0" borderId="0" xfId="0" applyNumberFormat="1" applyFont="1" applyBorder="1"/>
    <xf numFmtId="38" fontId="0" fillId="3" borderId="0" xfId="0" applyNumberFormat="1" applyFont="1" applyFill="1"/>
    <xf numFmtId="38" fontId="0" fillId="0" borderId="3" xfId="0" applyNumberFormat="1" applyFont="1" applyBorder="1"/>
    <xf numFmtId="38" fontId="0" fillId="0" borderId="0" xfId="0" applyNumberFormat="1" applyFont="1" applyBorder="1"/>
    <xf numFmtId="38" fontId="0" fillId="2" borderId="0" xfId="0" applyNumberFormat="1" applyFont="1" applyFill="1"/>
    <xf numFmtId="38" fontId="0" fillId="0" borderId="0" xfId="0" applyNumberFormat="1" applyFill="1" applyAlignment="1">
      <alignment horizontal="right"/>
    </xf>
    <xf numFmtId="38" fontId="4" fillId="0" borderId="0" xfId="0" applyNumberFormat="1" applyFont="1" applyFill="1" applyAlignment="1">
      <alignment horizontal="center" vertical="center"/>
    </xf>
    <xf numFmtId="38" fontId="0" fillId="0" borderId="3" xfId="0" applyNumberFormat="1" applyFill="1" applyBorder="1" applyAlignment="1">
      <alignment horizontal="right"/>
    </xf>
    <xf numFmtId="38" fontId="0" fillId="0" borderId="0" xfId="0" applyNumberFormat="1" applyFill="1" applyBorder="1" applyAlignment="1">
      <alignment horizontal="right"/>
    </xf>
    <xf numFmtId="38" fontId="0" fillId="0" borderId="0" xfId="0" applyNumberFormat="1" applyFont="1" applyFill="1"/>
    <xf numFmtId="0" fontId="0" fillId="9" borderId="0" xfId="0" applyNumberFormat="1" applyFill="1" applyAlignment="1">
      <alignment horizontal="right"/>
    </xf>
    <xf numFmtId="0" fontId="4" fillId="9" borderId="0" xfId="0" applyNumberFormat="1" applyFont="1" applyFill="1" applyAlignment="1">
      <alignment horizontal="center"/>
    </xf>
    <xf numFmtId="9" fontId="0" fillId="9" borderId="0" xfId="18" applyFont="1" applyFill="1" applyAlignment="1">
      <alignment horizontal="right"/>
    </xf>
    <xf numFmtId="168" fontId="0" fillId="9" borderId="0" xfId="0" applyNumberFormat="1" applyFill="1" applyAlignment="1">
      <alignment horizontal="right"/>
    </xf>
    <xf numFmtId="0" fontId="0" fillId="9" borderId="3" xfId="0" applyNumberFormat="1" applyFill="1" applyBorder="1" applyAlignment="1">
      <alignment horizontal="right"/>
    </xf>
    <xf numFmtId="0" fontId="0" fillId="9" borderId="0" xfId="0" applyNumberFormat="1" applyFill="1" applyBorder="1" applyAlignment="1">
      <alignment horizontal="right"/>
    </xf>
    <xf numFmtId="0" fontId="0" fillId="0" borderId="0" xfId="0" applyFill="1"/>
    <xf numFmtId="0" fontId="4" fillId="0" borderId="0" xfId="0" applyFont="1" applyFill="1" applyAlignment="1">
      <alignment horizontal="center"/>
    </xf>
    <xf numFmtId="167" fontId="0" fillId="0" borderId="0" xfId="0" applyNumberFormat="1" applyFill="1"/>
    <xf numFmtId="1" fontId="0" fillId="0" borderId="0" xfId="0" applyNumberFormat="1" applyFill="1"/>
  </cellXfs>
  <cellStyles count="91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Normal" xfId="0" builtinId="0"/>
    <cellStyle name="Percent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tabSelected="1" topLeftCell="A119" workbookViewId="0">
      <selection activeCell="K143" sqref="K143"/>
    </sheetView>
  </sheetViews>
  <sheetFormatPr baseColWidth="10" defaultRowHeight="15" x14ac:dyDescent="0"/>
  <cols>
    <col min="1" max="4" width="10.83203125" style="4"/>
    <col min="5" max="5" width="12.6640625" style="89" bestFit="1" customWidth="1"/>
    <col min="6" max="6" width="19.83203125" style="89" customWidth="1"/>
    <col min="7" max="7" width="13" style="99" customWidth="1"/>
    <col min="8" max="8" width="8.6640625" style="77" customWidth="1"/>
    <col min="9" max="9" width="1.5" style="104" customWidth="1"/>
    <col min="10" max="11" width="16.6640625" style="89" customWidth="1"/>
  </cols>
  <sheetData>
    <row r="1" spans="1:11" ht="18">
      <c r="A1" s="17" t="s">
        <v>122</v>
      </c>
    </row>
    <row r="3" spans="1:11">
      <c r="A3" s="2" t="s">
        <v>0</v>
      </c>
      <c r="B3" s="3"/>
      <c r="E3" s="90" t="s">
        <v>118</v>
      </c>
      <c r="F3" s="90" t="s">
        <v>119</v>
      </c>
      <c r="G3" s="100" t="s">
        <v>154</v>
      </c>
      <c r="H3" s="88" t="s">
        <v>155</v>
      </c>
      <c r="I3" s="105"/>
      <c r="J3" s="90" t="s">
        <v>120</v>
      </c>
      <c r="K3" s="90" t="s">
        <v>156</v>
      </c>
    </row>
    <row r="4" spans="1:11">
      <c r="A4" s="2" t="s">
        <v>1</v>
      </c>
      <c r="B4" s="3"/>
      <c r="J4" s="91"/>
      <c r="K4" s="91"/>
    </row>
    <row r="5" spans="1:11">
      <c r="A5" s="2" t="s">
        <v>2</v>
      </c>
      <c r="B5" s="3"/>
    </row>
    <row r="6" spans="1:11">
      <c r="A6" s="5"/>
      <c r="B6" s="6" t="s">
        <v>3</v>
      </c>
      <c r="E6" s="89">
        <v>268000</v>
      </c>
      <c r="F6" s="89">
        <v>259626.03</v>
      </c>
      <c r="G6" s="99">
        <f>SUM(F6-E6)</f>
        <v>-8373.9700000000012</v>
      </c>
      <c r="H6" s="81">
        <f>(F6/E6)-1</f>
        <v>-3.124615671641795E-2</v>
      </c>
      <c r="I6" s="106"/>
      <c r="J6" s="92">
        <v>320560</v>
      </c>
      <c r="K6" s="92">
        <v>291760</v>
      </c>
    </row>
    <row r="7" spans="1:11">
      <c r="A7" s="5"/>
      <c r="B7" s="6" t="s">
        <v>4</v>
      </c>
      <c r="E7" s="89">
        <v>50000</v>
      </c>
      <c r="F7" s="89">
        <v>56945</v>
      </c>
      <c r="G7" s="99">
        <f t="shared" ref="G7:G12" si="0">SUM(F7-E7)</f>
        <v>6945</v>
      </c>
      <c r="H7" s="81">
        <f t="shared" ref="H7:H12" si="1">(F7/E7)-1</f>
        <v>0.13890000000000002</v>
      </c>
      <c r="I7" s="106"/>
      <c r="J7" s="92">
        <v>50000</v>
      </c>
      <c r="K7" s="92">
        <v>50000</v>
      </c>
    </row>
    <row r="8" spans="1:11">
      <c r="A8" s="5"/>
      <c r="B8" s="6" t="s">
        <v>5</v>
      </c>
      <c r="E8" s="89">
        <v>40000</v>
      </c>
      <c r="F8" s="89">
        <v>24193.24</v>
      </c>
      <c r="G8" s="99">
        <f t="shared" si="0"/>
        <v>-15806.759999999998</v>
      </c>
      <c r="H8" s="81">
        <f t="shared" si="1"/>
        <v>-0.39516899999999999</v>
      </c>
      <c r="I8" s="106"/>
      <c r="J8" s="92">
        <v>33696</v>
      </c>
      <c r="K8" s="92">
        <v>30240</v>
      </c>
    </row>
    <row r="9" spans="1:11">
      <c r="A9" s="5"/>
      <c r="B9" s="6" t="s">
        <v>6</v>
      </c>
      <c r="E9" s="89">
        <v>10000</v>
      </c>
      <c r="F9" s="89">
        <v>7980</v>
      </c>
      <c r="G9" s="99">
        <f t="shared" si="0"/>
        <v>-2020</v>
      </c>
      <c r="H9" s="81">
        <f t="shared" si="1"/>
        <v>-0.20199999999999996</v>
      </c>
      <c r="I9" s="106"/>
      <c r="J9" s="92">
        <v>15000</v>
      </c>
      <c r="K9" s="92">
        <v>15000</v>
      </c>
    </row>
    <row r="10" spans="1:11">
      <c r="A10" s="5"/>
      <c r="B10" s="6" t="s">
        <v>7</v>
      </c>
      <c r="E10" s="89">
        <v>0</v>
      </c>
      <c r="F10" s="89">
        <v>2592</v>
      </c>
      <c r="G10" s="99">
        <f t="shared" si="0"/>
        <v>2592</v>
      </c>
      <c r="H10" s="81"/>
      <c r="I10" s="106"/>
      <c r="J10" s="92">
        <v>0</v>
      </c>
      <c r="K10" s="92">
        <v>0</v>
      </c>
    </row>
    <row r="11" spans="1:11">
      <c r="A11" s="5"/>
      <c r="B11" s="6" t="s">
        <v>8</v>
      </c>
      <c r="E11" s="91">
        <v>30000</v>
      </c>
      <c r="F11" s="91">
        <v>5000</v>
      </c>
      <c r="G11" s="99">
        <f t="shared" si="0"/>
        <v>-25000</v>
      </c>
      <c r="H11" s="81">
        <f t="shared" si="1"/>
        <v>-0.83333333333333337</v>
      </c>
      <c r="I11" s="106"/>
      <c r="J11" s="92">
        <v>30000</v>
      </c>
      <c r="K11" s="92">
        <v>30000</v>
      </c>
    </row>
    <row r="12" spans="1:11">
      <c r="A12" s="7" t="s">
        <v>9</v>
      </c>
      <c r="B12" s="8"/>
      <c r="C12" s="9"/>
      <c r="E12" s="95">
        <v>398000</v>
      </c>
      <c r="F12" s="95">
        <f>SUM(F6:F11)</f>
        <v>356336.27</v>
      </c>
      <c r="G12" s="99">
        <f t="shared" si="0"/>
        <v>-41663.729999999981</v>
      </c>
      <c r="H12" s="81">
        <f t="shared" si="1"/>
        <v>-0.10468273869346734</v>
      </c>
      <c r="I12" s="106"/>
      <c r="J12" s="93">
        <v>449256</v>
      </c>
      <c r="K12" s="93">
        <v>417000</v>
      </c>
    </row>
    <row r="13" spans="1:11">
      <c r="A13" s="2"/>
      <c r="B13" s="3"/>
      <c r="H13" s="78"/>
      <c r="I13" s="107"/>
    </row>
    <row r="14" spans="1:11">
      <c r="A14" s="2" t="s">
        <v>10</v>
      </c>
      <c r="B14" s="3"/>
      <c r="H14" s="78"/>
      <c r="I14" s="107"/>
    </row>
    <row r="15" spans="1:11">
      <c r="A15" s="2" t="s">
        <v>11</v>
      </c>
      <c r="B15" s="3"/>
      <c r="H15" s="78"/>
      <c r="I15" s="107"/>
    </row>
    <row r="16" spans="1:11">
      <c r="A16" s="5"/>
      <c r="B16" s="6" t="s">
        <v>12</v>
      </c>
      <c r="E16" s="89">
        <v>100000</v>
      </c>
      <c r="F16" s="89">
        <v>194948.92</v>
      </c>
      <c r="G16" s="99">
        <f t="shared" ref="G16:G30" si="2">SUM(F16-E16)</f>
        <v>94948.920000000013</v>
      </c>
      <c r="H16" s="81">
        <f t="shared" ref="H16:H30" si="3">(F16/E16)-1</f>
        <v>0.94948920000000014</v>
      </c>
      <c r="I16" s="106"/>
      <c r="J16" s="89">
        <v>100000</v>
      </c>
      <c r="K16" s="89">
        <v>100000</v>
      </c>
    </row>
    <row r="17" spans="1:11">
      <c r="A17" s="5"/>
      <c r="B17" s="6" t="s">
        <v>13</v>
      </c>
      <c r="E17" s="89">
        <v>50000</v>
      </c>
      <c r="F17" s="89">
        <v>16.09</v>
      </c>
      <c r="G17" s="99">
        <f t="shared" si="2"/>
        <v>-49983.91</v>
      </c>
      <c r="H17" s="81">
        <f t="shared" si="3"/>
        <v>-0.99967819999999996</v>
      </c>
      <c r="I17" s="106"/>
      <c r="J17" s="89">
        <v>100000</v>
      </c>
      <c r="K17" s="89">
        <v>100000</v>
      </c>
    </row>
    <row r="18" spans="1:11">
      <c r="A18" s="5"/>
      <c r="B18" s="6" t="s">
        <v>14</v>
      </c>
      <c r="E18" s="89">
        <v>100000</v>
      </c>
      <c r="F18" s="89">
        <v>85674</v>
      </c>
      <c r="G18" s="99">
        <f t="shared" si="2"/>
        <v>-14326</v>
      </c>
      <c r="H18" s="81">
        <f t="shared" si="3"/>
        <v>-0.14326000000000005</v>
      </c>
      <c r="I18" s="106"/>
      <c r="J18" s="89">
        <v>100000</v>
      </c>
      <c r="K18" s="89">
        <v>100000</v>
      </c>
    </row>
    <row r="19" spans="1:11">
      <c r="A19" s="5"/>
      <c r="B19" s="6" t="s">
        <v>15</v>
      </c>
      <c r="E19" s="89">
        <v>45000</v>
      </c>
      <c r="F19" s="89">
        <v>37750</v>
      </c>
      <c r="G19" s="99">
        <f t="shared" si="2"/>
        <v>-7250</v>
      </c>
      <c r="H19" s="81">
        <f t="shared" si="3"/>
        <v>-0.16111111111111109</v>
      </c>
      <c r="I19" s="106"/>
      <c r="J19" s="89">
        <v>60000</v>
      </c>
      <c r="K19" s="89">
        <v>60000</v>
      </c>
    </row>
    <row r="20" spans="1:11">
      <c r="A20" s="5"/>
      <c r="B20" s="6" t="s">
        <v>16</v>
      </c>
      <c r="E20" s="89">
        <v>70000</v>
      </c>
      <c r="F20" s="89">
        <v>113400</v>
      </c>
      <c r="G20" s="99">
        <f t="shared" si="2"/>
        <v>43400</v>
      </c>
      <c r="H20" s="81">
        <f t="shared" si="3"/>
        <v>0.62000000000000011</v>
      </c>
      <c r="I20" s="106"/>
      <c r="J20" s="89">
        <v>120000</v>
      </c>
      <c r="K20" s="89">
        <v>120000</v>
      </c>
    </row>
    <row r="21" spans="1:11">
      <c r="A21" s="5"/>
      <c r="B21" s="6" t="s">
        <v>17</v>
      </c>
      <c r="E21" s="89">
        <v>75000</v>
      </c>
      <c r="F21" s="89">
        <v>44957.39</v>
      </c>
      <c r="G21" s="99">
        <f t="shared" si="2"/>
        <v>-30042.61</v>
      </c>
      <c r="H21" s="81">
        <f t="shared" si="3"/>
        <v>-0.4005681333333333</v>
      </c>
      <c r="I21" s="106"/>
      <c r="J21" s="89">
        <v>100000</v>
      </c>
      <c r="K21" s="89">
        <v>100000</v>
      </c>
    </row>
    <row r="22" spans="1:11">
      <c r="A22" s="5"/>
      <c r="B22" s="6" t="s">
        <v>18</v>
      </c>
      <c r="E22" s="89">
        <v>174701.37</v>
      </c>
      <c r="F22" s="89">
        <v>115000</v>
      </c>
      <c r="G22" s="99">
        <f t="shared" si="2"/>
        <v>-59701.369999999995</v>
      </c>
      <c r="H22" s="81">
        <f t="shared" si="3"/>
        <v>-0.34173383986628147</v>
      </c>
      <c r="I22" s="106"/>
      <c r="J22" s="89">
        <v>210000</v>
      </c>
      <c r="K22" s="89">
        <v>175000</v>
      </c>
    </row>
    <row r="23" spans="1:11">
      <c r="A23" s="5"/>
      <c r="B23" s="6" t="s">
        <v>19</v>
      </c>
      <c r="E23" s="89">
        <v>57500</v>
      </c>
      <c r="F23" s="89">
        <v>55000</v>
      </c>
      <c r="G23" s="99">
        <f t="shared" si="2"/>
        <v>-2500</v>
      </c>
      <c r="H23" s="81">
        <f t="shared" si="3"/>
        <v>-4.3478260869565188E-2</v>
      </c>
      <c r="I23" s="106"/>
      <c r="J23" s="89">
        <v>0</v>
      </c>
      <c r="K23" s="89">
        <v>0</v>
      </c>
    </row>
    <row r="24" spans="1:11">
      <c r="A24" s="5"/>
      <c r="B24" s="6" t="s">
        <v>20</v>
      </c>
      <c r="E24" s="89">
        <v>120000</v>
      </c>
      <c r="F24" s="89">
        <v>34350</v>
      </c>
      <c r="G24" s="99">
        <f t="shared" si="2"/>
        <v>-85650</v>
      </c>
      <c r="H24" s="81">
        <f t="shared" si="3"/>
        <v>-0.71375</v>
      </c>
      <c r="I24" s="106"/>
      <c r="J24" s="89">
        <v>75000</v>
      </c>
      <c r="K24" s="89">
        <v>75000</v>
      </c>
    </row>
    <row r="25" spans="1:11">
      <c r="A25" s="5"/>
      <c r="B25" s="6" t="s">
        <v>157</v>
      </c>
      <c r="E25" s="91">
        <v>0</v>
      </c>
      <c r="F25" s="91">
        <v>125000</v>
      </c>
      <c r="G25" s="99">
        <f t="shared" si="2"/>
        <v>125000</v>
      </c>
      <c r="H25" s="81"/>
      <c r="I25" s="106"/>
      <c r="J25" s="94">
        <v>0</v>
      </c>
      <c r="K25" s="91">
        <v>435000</v>
      </c>
    </row>
    <row r="26" spans="1:11">
      <c r="A26" s="2" t="s">
        <v>21</v>
      </c>
      <c r="B26" s="3"/>
      <c r="E26" s="89">
        <v>792201.37</v>
      </c>
      <c r="F26" s="89">
        <f>SUM(F16:F25)</f>
        <v>806096.4</v>
      </c>
      <c r="G26" s="99">
        <f t="shared" si="2"/>
        <v>13895.030000000028</v>
      </c>
      <c r="H26" s="81">
        <f t="shared" si="3"/>
        <v>1.7539770222815942E-2</v>
      </c>
      <c r="I26" s="106"/>
      <c r="J26" s="89">
        <f>SUM(J16:J25)</f>
        <v>865000</v>
      </c>
      <c r="K26" s="89">
        <f>SUM(K16:K25)</f>
        <v>1265000</v>
      </c>
    </row>
    <row r="27" spans="1:11">
      <c r="A27" s="5"/>
      <c r="B27" s="6" t="s">
        <v>22</v>
      </c>
      <c r="E27" s="91">
        <v>55000</v>
      </c>
      <c r="F27" s="91">
        <v>7000</v>
      </c>
      <c r="G27" s="99">
        <f t="shared" si="2"/>
        <v>-48000</v>
      </c>
      <c r="H27" s="81">
        <f t="shared" si="3"/>
        <v>-0.8727272727272728</v>
      </c>
      <c r="I27" s="106"/>
      <c r="J27" s="91">
        <v>25000</v>
      </c>
      <c r="K27" s="91">
        <v>25000</v>
      </c>
    </row>
    <row r="28" spans="1:11">
      <c r="A28" s="7" t="s">
        <v>23</v>
      </c>
      <c r="B28" s="8"/>
      <c r="C28" s="9"/>
      <c r="E28" s="95">
        <v>847201.37</v>
      </c>
      <c r="F28" s="95">
        <f>SUM(F26:F27)</f>
        <v>813096.4</v>
      </c>
      <c r="G28" s="99">
        <f t="shared" si="2"/>
        <v>-34104.969999999972</v>
      </c>
      <c r="H28" s="81">
        <f t="shared" si="3"/>
        <v>-4.025603735744665E-2</v>
      </c>
      <c r="I28" s="106"/>
      <c r="J28" s="95">
        <v>890000</v>
      </c>
      <c r="K28" s="95">
        <f>SUM(K26:K27)</f>
        <v>1290000</v>
      </c>
    </row>
    <row r="29" spans="1:11">
      <c r="A29" s="2"/>
      <c r="B29" s="3"/>
      <c r="H29" s="81"/>
      <c r="I29" s="106"/>
    </row>
    <row r="30" spans="1:11">
      <c r="A30" s="7" t="s">
        <v>24</v>
      </c>
      <c r="B30" s="8"/>
      <c r="E30" s="95">
        <v>1245201.3700000001</v>
      </c>
      <c r="F30" s="95">
        <f>SUM(F12+F28)</f>
        <v>1169432.67</v>
      </c>
      <c r="G30" s="99">
        <f t="shared" si="2"/>
        <v>-75768.700000000186</v>
      </c>
      <c r="H30" s="81">
        <f t="shared" si="3"/>
        <v>-6.0848551748702406E-2</v>
      </c>
      <c r="I30" s="106"/>
      <c r="J30" s="93">
        <v>1339256</v>
      </c>
      <c r="K30" s="93">
        <f>SUM(K12+K28)</f>
        <v>1707000</v>
      </c>
    </row>
    <row r="31" spans="1:11" ht="16" thickBot="1">
      <c r="A31" s="69"/>
      <c r="B31" s="70"/>
      <c r="C31" s="71"/>
      <c r="D31" s="71"/>
      <c r="E31" s="96"/>
      <c r="F31" s="96"/>
      <c r="G31" s="101"/>
      <c r="H31" s="79"/>
      <c r="I31" s="108"/>
      <c r="J31" s="96"/>
      <c r="K31" s="96"/>
    </row>
    <row r="32" spans="1:11">
      <c r="A32" s="3" t="s">
        <v>25</v>
      </c>
      <c r="B32" s="3"/>
      <c r="C32" s="6"/>
      <c r="D32" s="6"/>
      <c r="E32" s="97"/>
      <c r="F32" s="97"/>
      <c r="G32" s="102"/>
      <c r="H32" s="80"/>
      <c r="I32" s="109"/>
      <c r="J32" s="97"/>
      <c r="K32" s="97"/>
    </row>
    <row r="33" spans="1:11">
      <c r="A33" s="2" t="s">
        <v>26</v>
      </c>
      <c r="B33" s="3"/>
    </row>
    <row r="34" spans="1:11">
      <c r="A34" s="2" t="s">
        <v>27</v>
      </c>
      <c r="B34" s="3"/>
    </row>
    <row r="35" spans="1:11">
      <c r="A35" s="2" t="s">
        <v>28</v>
      </c>
      <c r="B35" s="3"/>
    </row>
    <row r="36" spans="1:11">
      <c r="A36" s="5"/>
      <c r="B36" s="6" t="s">
        <v>29</v>
      </c>
      <c r="E36" s="89">
        <v>160000</v>
      </c>
      <c r="F36" s="89">
        <v>127168.45</v>
      </c>
      <c r="G36" s="99">
        <f t="shared" ref="G36:G39" si="4">SUM(F36-E36)</f>
        <v>-32831.550000000003</v>
      </c>
      <c r="H36" s="81">
        <f t="shared" ref="H36:H39" si="5">(F36/E36)-1</f>
        <v>-0.20519718750000004</v>
      </c>
      <c r="I36" s="106"/>
      <c r="J36" s="89">
        <v>213392</v>
      </c>
      <c r="K36" s="89">
        <v>196285.71428571429</v>
      </c>
    </row>
    <row r="37" spans="1:11">
      <c r="A37" s="5"/>
      <c r="B37" s="6" t="s">
        <v>30</v>
      </c>
      <c r="E37" s="89">
        <v>57000</v>
      </c>
      <c r="F37" s="89">
        <v>45763.09</v>
      </c>
      <c r="G37" s="99">
        <f t="shared" si="4"/>
        <v>-11236.910000000003</v>
      </c>
      <c r="H37" s="81">
        <f t="shared" si="5"/>
        <v>-0.19713877192982465</v>
      </c>
      <c r="I37" s="106"/>
      <c r="J37" s="89">
        <v>26534</v>
      </c>
      <c r="K37" s="89">
        <v>24874.985555555555</v>
      </c>
    </row>
    <row r="38" spans="1:11">
      <c r="A38" s="5"/>
      <c r="B38" s="6" t="s">
        <v>31</v>
      </c>
      <c r="E38" s="91">
        <v>41000</v>
      </c>
      <c r="F38" s="91">
        <v>36573.120000000003</v>
      </c>
      <c r="G38" s="99">
        <f t="shared" si="4"/>
        <v>-4426.8799999999974</v>
      </c>
      <c r="H38" s="81">
        <f t="shared" si="5"/>
        <v>-0.10797268292682916</v>
      </c>
      <c r="I38" s="106"/>
      <c r="J38" s="91">
        <v>57266</v>
      </c>
      <c r="K38" s="91">
        <v>53086</v>
      </c>
    </row>
    <row r="39" spans="1:11">
      <c r="A39" s="10" t="s">
        <v>32</v>
      </c>
      <c r="B39" s="11"/>
      <c r="C39" s="12"/>
      <c r="E39" s="95">
        <v>258000</v>
      </c>
      <c r="F39" s="95">
        <f>SUM(F36:F38)</f>
        <v>209504.65999999997</v>
      </c>
      <c r="G39" s="99">
        <f t="shared" si="4"/>
        <v>-48495.340000000026</v>
      </c>
      <c r="H39" s="81">
        <f t="shared" si="5"/>
        <v>-0.1879664341085272</v>
      </c>
      <c r="I39" s="106"/>
      <c r="J39" s="95">
        <v>297192</v>
      </c>
      <c r="K39" s="95">
        <v>274246.69984126987</v>
      </c>
    </row>
    <row r="40" spans="1:11">
      <c r="A40" s="5"/>
      <c r="B40" s="6"/>
      <c r="H40" s="78"/>
      <c r="I40" s="107"/>
    </row>
    <row r="41" spans="1:11">
      <c r="A41" s="5" t="s">
        <v>33</v>
      </c>
      <c r="B41" s="6"/>
      <c r="H41" s="78"/>
      <c r="I41" s="107"/>
    </row>
    <row r="42" spans="1:11">
      <c r="A42" s="5"/>
      <c r="B42" s="6" t="s">
        <v>34</v>
      </c>
      <c r="E42" s="103">
        <v>42000</v>
      </c>
      <c r="F42" s="103">
        <v>27573.1</v>
      </c>
      <c r="G42" s="99">
        <f t="shared" ref="G42:G48" si="6">SUM(F42-E42)</f>
        <v>-14426.900000000001</v>
      </c>
      <c r="H42" s="81">
        <f t="shared" ref="H42:H48" si="7">(F42/E42)-1</f>
        <v>-0.34349761904761911</v>
      </c>
      <c r="I42" s="106"/>
      <c r="J42" s="89">
        <v>10000</v>
      </c>
      <c r="K42" s="89">
        <v>10000</v>
      </c>
    </row>
    <row r="43" spans="1:11">
      <c r="A43" s="5"/>
      <c r="B43" s="6" t="s">
        <v>35</v>
      </c>
      <c r="E43" s="89">
        <v>37000</v>
      </c>
      <c r="F43" s="89">
        <v>30500.25</v>
      </c>
      <c r="G43" s="99">
        <f t="shared" si="6"/>
        <v>-6499.75</v>
      </c>
      <c r="H43" s="81">
        <f t="shared" si="7"/>
        <v>-0.17566891891891889</v>
      </c>
      <c r="I43" s="106"/>
      <c r="J43" s="89">
        <v>38500</v>
      </c>
      <c r="K43" s="89">
        <v>31000</v>
      </c>
    </row>
    <row r="44" spans="1:11">
      <c r="A44" s="5"/>
      <c r="B44" s="6" t="s">
        <v>36</v>
      </c>
      <c r="E44" s="89">
        <v>23000</v>
      </c>
      <c r="F44" s="89">
        <v>15525</v>
      </c>
      <c r="G44" s="99">
        <f t="shared" si="6"/>
        <v>-7475</v>
      </c>
      <c r="H44" s="81">
        <f t="shared" si="7"/>
        <v>-0.32499999999999996</v>
      </c>
      <c r="I44" s="106"/>
      <c r="J44" s="89">
        <v>30000</v>
      </c>
      <c r="K44" s="89">
        <v>25000</v>
      </c>
    </row>
    <row r="45" spans="1:11">
      <c r="A45" s="5"/>
      <c r="B45" s="6" t="s">
        <v>37</v>
      </c>
      <c r="E45" s="89">
        <v>21000</v>
      </c>
      <c r="F45" s="89">
        <v>17485</v>
      </c>
      <c r="G45" s="99">
        <f t="shared" si="6"/>
        <v>-3515</v>
      </c>
      <c r="H45" s="81">
        <f t="shared" si="7"/>
        <v>-0.16738095238095241</v>
      </c>
      <c r="I45" s="106"/>
      <c r="J45" s="89">
        <v>14750</v>
      </c>
      <c r="K45" s="89">
        <v>11800</v>
      </c>
    </row>
    <row r="46" spans="1:11">
      <c r="A46" s="5"/>
      <c r="B46" s="6" t="s">
        <v>38</v>
      </c>
      <c r="E46" s="91">
        <v>2000</v>
      </c>
      <c r="F46" s="91">
        <v>1840</v>
      </c>
      <c r="G46" s="99">
        <f t="shared" si="6"/>
        <v>-160</v>
      </c>
      <c r="H46" s="81">
        <f t="shared" si="7"/>
        <v>-7.999999999999996E-2</v>
      </c>
      <c r="I46" s="106"/>
      <c r="J46" s="91">
        <v>14375</v>
      </c>
      <c r="K46" s="91">
        <v>11500</v>
      </c>
    </row>
    <row r="47" spans="1:11">
      <c r="A47" s="10" t="s">
        <v>39</v>
      </c>
      <c r="B47" s="11"/>
      <c r="C47" s="12"/>
      <c r="D47" s="12"/>
      <c r="E47" s="95">
        <v>125000</v>
      </c>
      <c r="F47" s="95">
        <f>SUM(F42:F46)</f>
        <v>92923.35</v>
      </c>
      <c r="G47" s="99">
        <f t="shared" si="6"/>
        <v>-32076.649999999994</v>
      </c>
      <c r="H47" s="81">
        <f t="shared" si="7"/>
        <v>-0.25661319999999999</v>
      </c>
      <c r="I47" s="106"/>
      <c r="J47" s="95">
        <v>107625</v>
      </c>
      <c r="K47" s="95">
        <v>89300</v>
      </c>
    </row>
    <row r="48" spans="1:11">
      <c r="A48" s="13" t="s">
        <v>40</v>
      </c>
      <c r="B48" s="14"/>
      <c r="C48" s="12"/>
      <c r="D48" s="12"/>
      <c r="E48" s="95">
        <v>383000</v>
      </c>
      <c r="F48" s="95">
        <f>SUM(F39+F47)</f>
        <v>302428.01</v>
      </c>
      <c r="G48" s="99">
        <f t="shared" si="6"/>
        <v>-80571.989999999991</v>
      </c>
      <c r="H48" s="81">
        <f t="shared" si="7"/>
        <v>-0.21037073107049609</v>
      </c>
      <c r="I48" s="106"/>
      <c r="J48" s="95">
        <v>404817</v>
      </c>
      <c r="K48" s="95">
        <v>363546.69984126987</v>
      </c>
    </row>
    <row r="49" spans="1:11">
      <c r="A49" s="2"/>
      <c r="B49" s="3"/>
      <c r="H49" s="78"/>
      <c r="I49" s="107"/>
    </row>
    <row r="50" spans="1:11">
      <c r="A50" s="2" t="s">
        <v>41</v>
      </c>
      <c r="B50" s="3"/>
      <c r="H50" s="78"/>
      <c r="I50" s="107"/>
    </row>
    <row r="51" spans="1:11">
      <c r="A51" s="5"/>
      <c r="B51" s="6" t="s">
        <v>42</v>
      </c>
      <c r="E51" s="89">
        <v>178000</v>
      </c>
      <c r="F51" s="89">
        <v>122678.75</v>
      </c>
      <c r="G51" s="99">
        <f t="shared" ref="G51:G65" si="8">SUM(F51-E51)</f>
        <v>-55321.25</v>
      </c>
      <c r="H51" s="81">
        <f t="shared" ref="H51:H60" si="9">(F51/E51)-1</f>
        <v>-0.31079353932584275</v>
      </c>
      <c r="I51" s="106"/>
      <c r="J51" s="89">
        <v>130000</v>
      </c>
      <c r="K51" s="89">
        <v>120000</v>
      </c>
    </row>
    <row r="52" spans="1:11">
      <c r="A52" s="5"/>
      <c r="B52" s="6" t="s">
        <v>43</v>
      </c>
      <c r="E52" s="89">
        <v>29000</v>
      </c>
      <c r="F52" s="89">
        <v>25306.49</v>
      </c>
      <c r="G52" s="99">
        <f t="shared" si="8"/>
        <v>-3693.5099999999984</v>
      </c>
      <c r="H52" s="81">
        <f t="shared" si="9"/>
        <v>-0.12736241379310342</v>
      </c>
      <c r="I52" s="106"/>
      <c r="J52" s="89">
        <v>24600</v>
      </c>
      <c r="K52" s="89">
        <v>21400</v>
      </c>
    </row>
    <row r="53" spans="1:11">
      <c r="A53" s="5"/>
      <c r="B53" s="6" t="s">
        <v>44</v>
      </c>
      <c r="E53" s="89">
        <v>30000</v>
      </c>
      <c r="F53" s="89">
        <v>22425.54</v>
      </c>
      <c r="G53" s="99">
        <f t="shared" si="8"/>
        <v>-7574.4599999999991</v>
      </c>
      <c r="H53" s="81">
        <f t="shared" si="9"/>
        <v>-0.25248199999999998</v>
      </c>
      <c r="I53" s="106"/>
      <c r="J53" s="89">
        <v>27000</v>
      </c>
      <c r="K53" s="89">
        <v>22000</v>
      </c>
    </row>
    <row r="54" spans="1:11">
      <c r="A54" s="5"/>
      <c r="B54" s="6" t="s">
        <v>45</v>
      </c>
      <c r="E54" s="89">
        <v>20000</v>
      </c>
      <c r="F54" s="89">
        <v>18274.599999999999</v>
      </c>
      <c r="G54" s="99">
        <f t="shared" si="8"/>
        <v>-1725.4000000000015</v>
      </c>
      <c r="H54" s="81">
        <f t="shared" si="9"/>
        <v>-8.6270000000000069E-2</v>
      </c>
      <c r="I54" s="106"/>
      <c r="J54" s="89">
        <v>17500</v>
      </c>
      <c r="K54" s="89">
        <v>14000</v>
      </c>
    </row>
    <row r="55" spans="1:11">
      <c r="A55" s="5"/>
      <c r="B55" s="6" t="s">
        <v>46</v>
      </c>
      <c r="E55" s="89">
        <v>34000</v>
      </c>
      <c r="F55" s="89">
        <v>23236.81</v>
      </c>
      <c r="G55" s="99">
        <f t="shared" si="8"/>
        <v>-10763.189999999999</v>
      </c>
      <c r="H55" s="81">
        <f t="shared" si="9"/>
        <v>-0.31656441176470584</v>
      </c>
      <c r="I55" s="106"/>
      <c r="J55" s="89">
        <v>20000</v>
      </c>
      <c r="K55" s="89">
        <v>16000</v>
      </c>
    </row>
    <row r="56" spans="1:11">
      <c r="A56" s="5"/>
      <c r="B56" s="6" t="s">
        <v>47</v>
      </c>
      <c r="E56" s="89">
        <v>1000</v>
      </c>
      <c r="F56" s="89">
        <v>1084.93</v>
      </c>
      <c r="G56" s="99">
        <f t="shared" si="8"/>
        <v>84.930000000000064</v>
      </c>
      <c r="H56" s="81">
        <f t="shared" si="9"/>
        <v>8.4930000000000172E-2</v>
      </c>
      <c r="I56" s="106"/>
      <c r="J56" s="89">
        <v>1250</v>
      </c>
      <c r="K56" s="89">
        <v>1000</v>
      </c>
    </row>
    <row r="57" spans="1:11">
      <c r="A57" s="5"/>
      <c r="B57" s="6" t="s">
        <v>48</v>
      </c>
      <c r="E57" s="89">
        <v>5000</v>
      </c>
      <c r="F57" s="89">
        <v>4049.82</v>
      </c>
      <c r="G57" s="99">
        <f t="shared" si="8"/>
        <v>-950.17999999999984</v>
      </c>
      <c r="H57" s="81">
        <f t="shared" si="9"/>
        <v>-0.19003599999999998</v>
      </c>
      <c r="I57" s="106"/>
      <c r="J57" s="89">
        <v>5500</v>
      </c>
      <c r="K57" s="89">
        <v>4500</v>
      </c>
    </row>
    <row r="58" spans="1:11">
      <c r="A58" s="5"/>
      <c r="B58" s="6" t="s">
        <v>49</v>
      </c>
      <c r="E58" s="89">
        <v>8000</v>
      </c>
      <c r="F58" s="89">
        <v>7456.08</v>
      </c>
      <c r="G58" s="99">
        <f t="shared" si="8"/>
        <v>-543.92000000000007</v>
      </c>
      <c r="H58" s="81">
        <f t="shared" si="9"/>
        <v>-6.7989999999999995E-2</v>
      </c>
      <c r="I58" s="106"/>
      <c r="J58" s="89">
        <v>9500</v>
      </c>
      <c r="K58" s="89">
        <v>8000</v>
      </c>
    </row>
    <row r="59" spans="1:11">
      <c r="A59" s="5"/>
      <c r="B59" s="6" t="s">
        <v>50</v>
      </c>
      <c r="E59" s="89">
        <v>4000</v>
      </c>
      <c r="F59" s="89">
        <v>3650.3</v>
      </c>
      <c r="G59" s="99">
        <f t="shared" si="8"/>
        <v>-349.69999999999982</v>
      </c>
      <c r="H59" s="81">
        <f t="shared" si="9"/>
        <v>-8.7424999999999975E-2</v>
      </c>
      <c r="I59" s="106"/>
      <c r="J59" s="89">
        <v>4500</v>
      </c>
      <c r="K59" s="89">
        <v>4000</v>
      </c>
    </row>
    <row r="60" spans="1:11">
      <c r="A60" s="5"/>
      <c r="B60" s="6" t="s">
        <v>51</v>
      </c>
      <c r="E60" s="89">
        <v>3000</v>
      </c>
      <c r="F60" s="89">
        <v>5542.83</v>
      </c>
      <c r="G60" s="99">
        <f t="shared" si="8"/>
        <v>2542.83</v>
      </c>
      <c r="H60" s="81">
        <f t="shared" si="9"/>
        <v>0.84760999999999997</v>
      </c>
      <c r="I60" s="106"/>
      <c r="J60" s="89">
        <v>3000</v>
      </c>
      <c r="K60" s="89">
        <v>2400</v>
      </c>
    </row>
    <row r="61" spans="1:11">
      <c r="A61" s="5"/>
      <c r="B61" s="4" t="s">
        <v>116</v>
      </c>
      <c r="E61" s="89">
        <v>0</v>
      </c>
      <c r="F61" s="89">
        <v>0</v>
      </c>
      <c r="G61" s="99">
        <f t="shared" si="8"/>
        <v>0</v>
      </c>
      <c r="H61" s="81"/>
      <c r="I61" s="106"/>
      <c r="J61" s="89">
        <v>0</v>
      </c>
      <c r="K61" s="89">
        <v>0</v>
      </c>
    </row>
    <row r="62" spans="1:11">
      <c r="A62" s="5"/>
      <c r="B62" s="6" t="s">
        <v>52</v>
      </c>
      <c r="E62" s="89">
        <v>2000</v>
      </c>
      <c r="F62" s="89">
        <v>1108.4000000000001</v>
      </c>
      <c r="G62" s="99">
        <f t="shared" si="8"/>
        <v>-891.59999999999991</v>
      </c>
      <c r="H62" s="81">
        <f t="shared" ref="H62" si="10">(F62/E62)-1</f>
        <v>-0.44579999999999997</v>
      </c>
      <c r="I62" s="106"/>
      <c r="J62" s="89">
        <v>1000</v>
      </c>
      <c r="K62" s="89">
        <v>1000</v>
      </c>
    </row>
    <row r="63" spans="1:11">
      <c r="A63" s="5"/>
      <c r="B63" s="6" t="s">
        <v>53</v>
      </c>
      <c r="E63" s="91">
        <v>0</v>
      </c>
      <c r="F63" s="91">
        <v>0</v>
      </c>
      <c r="G63" s="99">
        <f t="shared" si="8"/>
        <v>0</v>
      </c>
      <c r="H63" s="81"/>
      <c r="I63" s="106"/>
      <c r="J63" s="91">
        <v>5000</v>
      </c>
      <c r="K63" s="91">
        <v>5000</v>
      </c>
    </row>
    <row r="64" spans="1:11">
      <c r="A64" s="5" t="s">
        <v>54</v>
      </c>
      <c r="B64" s="6"/>
      <c r="E64" s="95">
        <v>314000</v>
      </c>
      <c r="F64" s="95">
        <f>SUM(F51:F63)</f>
        <v>234814.54999999996</v>
      </c>
      <c r="G64" s="99">
        <f t="shared" si="8"/>
        <v>-79185.450000000041</v>
      </c>
      <c r="H64" s="81">
        <f t="shared" ref="H64:H127" si="11">(F64/E64)-1</f>
        <v>-0.25218296178343957</v>
      </c>
      <c r="I64" s="106"/>
      <c r="J64" s="95">
        <v>248850</v>
      </c>
      <c r="K64" s="95">
        <v>219300</v>
      </c>
    </row>
    <row r="65" spans="1:11">
      <c r="A65" s="7" t="s">
        <v>55</v>
      </c>
      <c r="B65" s="8"/>
      <c r="C65" s="9"/>
      <c r="D65" s="9"/>
      <c r="E65" s="95">
        <v>697000</v>
      </c>
      <c r="F65" s="95">
        <f>SUM(F48+F64)</f>
        <v>537242.55999999994</v>
      </c>
      <c r="G65" s="99">
        <f t="shared" si="8"/>
        <v>-159757.44000000006</v>
      </c>
      <c r="H65" s="81">
        <f t="shared" si="11"/>
        <v>-0.2292072309899571</v>
      </c>
      <c r="I65" s="106"/>
      <c r="J65" s="95">
        <v>653667</v>
      </c>
      <c r="K65" s="95">
        <v>582846.69984126987</v>
      </c>
    </row>
    <row r="66" spans="1:11">
      <c r="A66" s="6"/>
      <c r="B66" s="6"/>
      <c r="H66" s="81"/>
      <c r="I66" s="106"/>
    </row>
    <row r="67" spans="1:11">
      <c r="A67" s="2" t="s">
        <v>56</v>
      </c>
      <c r="B67" s="3"/>
      <c r="H67" s="81"/>
      <c r="I67" s="106"/>
    </row>
    <row r="68" spans="1:11">
      <c r="A68" s="2" t="s">
        <v>57</v>
      </c>
      <c r="B68" s="3"/>
      <c r="H68" s="81"/>
      <c r="I68" s="106"/>
    </row>
    <row r="69" spans="1:11">
      <c r="A69" s="5"/>
      <c r="B69" s="6" t="s">
        <v>58</v>
      </c>
      <c r="E69" s="89">
        <v>163000</v>
      </c>
      <c r="F69" s="89">
        <v>191308.06</v>
      </c>
      <c r="G69" s="99">
        <f t="shared" ref="G69:G74" si="12">SUM(F69-E69)</f>
        <v>28308.059999999998</v>
      </c>
      <c r="H69" s="81">
        <f t="shared" si="11"/>
        <v>0.17366907975460122</v>
      </c>
      <c r="I69" s="106"/>
      <c r="J69" s="89">
        <v>304760</v>
      </c>
      <c r="K69" s="89">
        <v>200760</v>
      </c>
    </row>
    <row r="70" spans="1:11">
      <c r="A70" s="5"/>
      <c r="B70" s="6" t="s">
        <v>59</v>
      </c>
      <c r="E70" s="89">
        <v>63000</v>
      </c>
      <c r="F70" s="89">
        <v>89515.85</v>
      </c>
      <c r="G70" s="99">
        <f t="shared" si="12"/>
        <v>26515.850000000006</v>
      </c>
      <c r="H70" s="81">
        <f t="shared" si="11"/>
        <v>0.42088650793650806</v>
      </c>
      <c r="I70" s="106"/>
      <c r="J70" s="89">
        <v>65284</v>
      </c>
      <c r="K70" s="89">
        <v>54322.103999999999</v>
      </c>
    </row>
    <row r="71" spans="1:11">
      <c r="A71" s="5"/>
      <c r="B71" s="6" t="s">
        <v>60</v>
      </c>
      <c r="E71" s="89">
        <v>3000</v>
      </c>
      <c r="F71" s="89">
        <v>2118</v>
      </c>
      <c r="G71" s="99">
        <f t="shared" si="12"/>
        <v>-882</v>
      </c>
      <c r="H71" s="81">
        <f t="shared" si="11"/>
        <v>-0.29400000000000004</v>
      </c>
      <c r="I71" s="106"/>
      <c r="J71" s="89">
        <v>18846</v>
      </c>
      <c r="K71" s="89">
        <v>1600</v>
      </c>
    </row>
    <row r="72" spans="1:11">
      <c r="A72" s="5"/>
      <c r="B72" s="6" t="s">
        <v>61</v>
      </c>
      <c r="E72" s="89">
        <v>4000</v>
      </c>
      <c r="F72" s="89">
        <v>2627</v>
      </c>
      <c r="G72" s="99">
        <f t="shared" si="12"/>
        <v>-1373</v>
      </c>
      <c r="H72" s="81">
        <f t="shared" si="11"/>
        <v>-0.34325000000000006</v>
      </c>
      <c r="I72" s="106"/>
      <c r="J72" s="89">
        <v>0</v>
      </c>
      <c r="K72" s="89">
        <v>4000</v>
      </c>
    </row>
    <row r="73" spans="1:11">
      <c r="A73" s="5"/>
      <c r="B73" s="6" t="s">
        <v>62</v>
      </c>
      <c r="E73" s="91">
        <v>4000</v>
      </c>
      <c r="F73" s="91">
        <v>3929.12</v>
      </c>
      <c r="G73" s="99">
        <f t="shared" si="12"/>
        <v>-70.880000000000109</v>
      </c>
      <c r="H73" s="81">
        <f t="shared" si="11"/>
        <v>-1.7720000000000069E-2</v>
      </c>
      <c r="I73" s="106"/>
      <c r="J73" s="91">
        <v>0</v>
      </c>
      <c r="K73" s="91">
        <v>3000</v>
      </c>
    </row>
    <row r="74" spans="1:11">
      <c r="A74" s="5" t="s">
        <v>63</v>
      </c>
      <c r="B74" s="6"/>
      <c r="E74" s="95">
        <v>237000</v>
      </c>
      <c r="F74" s="95">
        <f>SUM(F69:F73)</f>
        <v>289498.03000000003</v>
      </c>
      <c r="G74" s="99">
        <f t="shared" si="12"/>
        <v>52498.030000000028</v>
      </c>
      <c r="H74" s="81">
        <f t="shared" si="11"/>
        <v>0.22151067510548539</v>
      </c>
      <c r="I74" s="106"/>
      <c r="J74" s="95">
        <v>388890</v>
      </c>
      <c r="K74" s="95">
        <v>263682.10399999999</v>
      </c>
    </row>
    <row r="75" spans="1:11">
      <c r="A75" s="5"/>
      <c r="B75" s="6"/>
      <c r="H75" s="81"/>
      <c r="I75" s="106"/>
    </row>
    <row r="76" spans="1:11">
      <c r="A76" s="5" t="s">
        <v>64</v>
      </c>
      <c r="B76" s="6"/>
      <c r="H76" s="81"/>
      <c r="I76" s="106"/>
    </row>
    <row r="77" spans="1:11">
      <c r="A77" s="5"/>
      <c r="B77" s="6" t="s">
        <v>65</v>
      </c>
      <c r="E77" s="89">
        <v>20000</v>
      </c>
      <c r="F77" s="89">
        <v>14831.96</v>
      </c>
      <c r="G77" s="99">
        <f t="shared" ref="G77:G82" si="13">SUM(F77-E77)</f>
        <v>-5168.0400000000009</v>
      </c>
      <c r="H77" s="81">
        <f t="shared" si="11"/>
        <v>-0.25840200000000002</v>
      </c>
      <c r="I77" s="106"/>
      <c r="J77" s="89">
        <v>12000</v>
      </c>
      <c r="K77" s="89">
        <v>12000</v>
      </c>
    </row>
    <row r="78" spans="1:11">
      <c r="A78" s="5"/>
      <c r="B78" s="6" t="s">
        <v>66</v>
      </c>
      <c r="E78" s="89">
        <v>1000</v>
      </c>
      <c r="F78" s="89">
        <v>2652.33</v>
      </c>
      <c r="G78" s="99">
        <f t="shared" si="13"/>
        <v>1652.33</v>
      </c>
      <c r="H78" s="81">
        <f t="shared" si="11"/>
        <v>1.6523300000000001</v>
      </c>
      <c r="I78" s="106"/>
      <c r="J78" s="89">
        <v>1000</v>
      </c>
      <c r="K78" s="89">
        <v>1000</v>
      </c>
    </row>
    <row r="79" spans="1:11">
      <c r="A79" s="5"/>
      <c r="B79" s="6" t="s">
        <v>67</v>
      </c>
      <c r="E79" s="89">
        <v>6000</v>
      </c>
      <c r="F79" s="89">
        <v>4121.68</v>
      </c>
      <c r="G79" s="99">
        <f t="shared" si="13"/>
        <v>-1878.3199999999997</v>
      </c>
      <c r="H79" s="81">
        <f t="shared" si="11"/>
        <v>-0.31305333333333329</v>
      </c>
      <c r="I79" s="106"/>
      <c r="J79" s="89">
        <v>5000</v>
      </c>
      <c r="K79" s="89">
        <v>5000</v>
      </c>
    </row>
    <row r="80" spans="1:11">
      <c r="A80" s="5"/>
      <c r="B80" s="6" t="s">
        <v>68</v>
      </c>
      <c r="E80" s="89">
        <v>48000</v>
      </c>
      <c r="F80" s="89">
        <v>32642.83</v>
      </c>
      <c r="G80" s="99">
        <f t="shared" si="13"/>
        <v>-15357.169999999998</v>
      </c>
      <c r="H80" s="81">
        <f t="shared" si="11"/>
        <v>-0.31994104166666659</v>
      </c>
      <c r="I80" s="106"/>
      <c r="J80" s="89">
        <v>40000</v>
      </c>
      <c r="K80" s="89">
        <v>40000</v>
      </c>
    </row>
    <row r="81" spans="1:11">
      <c r="A81" s="5"/>
      <c r="B81" s="6" t="s">
        <v>69</v>
      </c>
      <c r="E81" s="91">
        <v>1000</v>
      </c>
      <c r="F81" s="91">
        <v>0</v>
      </c>
      <c r="G81" s="99">
        <f t="shared" si="13"/>
        <v>-1000</v>
      </c>
      <c r="H81" s="81">
        <f t="shared" si="11"/>
        <v>-1</v>
      </c>
      <c r="I81" s="106"/>
      <c r="J81" s="91">
        <v>0</v>
      </c>
      <c r="K81" s="91">
        <v>0</v>
      </c>
    </row>
    <row r="82" spans="1:11">
      <c r="A82" s="5" t="s">
        <v>70</v>
      </c>
      <c r="B82" s="6"/>
      <c r="E82" s="95">
        <v>76000</v>
      </c>
      <c r="F82" s="95">
        <f>SUM(F77:F81)</f>
        <v>54248.800000000003</v>
      </c>
      <c r="G82" s="99">
        <f t="shared" si="13"/>
        <v>-21751.199999999997</v>
      </c>
      <c r="H82" s="81">
        <f t="shared" si="11"/>
        <v>-0.28620000000000001</v>
      </c>
      <c r="I82" s="106"/>
      <c r="J82" s="95">
        <v>58000</v>
      </c>
      <c r="K82" s="95">
        <v>58000</v>
      </c>
    </row>
    <row r="83" spans="1:11">
      <c r="A83" s="5"/>
      <c r="B83" s="6"/>
      <c r="H83" s="81"/>
      <c r="I83" s="106"/>
    </row>
    <row r="84" spans="1:11">
      <c r="A84" s="5" t="s">
        <v>71</v>
      </c>
      <c r="B84" s="6"/>
      <c r="H84" s="81"/>
      <c r="I84" s="106"/>
    </row>
    <row r="85" spans="1:11">
      <c r="A85" s="5"/>
      <c r="B85" s="6" t="s">
        <v>72</v>
      </c>
      <c r="E85" s="89">
        <v>1000</v>
      </c>
      <c r="F85" s="89">
        <v>785.12</v>
      </c>
      <c r="G85" s="99">
        <f t="shared" ref="G85:G91" si="14">SUM(F85-E85)</f>
        <v>-214.88</v>
      </c>
      <c r="H85" s="81">
        <f t="shared" si="11"/>
        <v>-0.21487999999999996</v>
      </c>
      <c r="I85" s="106"/>
      <c r="J85" s="89">
        <v>3500</v>
      </c>
      <c r="K85" s="89">
        <v>3500</v>
      </c>
    </row>
    <row r="86" spans="1:11">
      <c r="A86" s="5"/>
      <c r="B86" s="6" t="s">
        <v>73</v>
      </c>
      <c r="E86" s="89">
        <v>0</v>
      </c>
      <c r="F86" s="89">
        <v>0</v>
      </c>
      <c r="G86" s="99">
        <f t="shared" si="14"/>
        <v>0</v>
      </c>
      <c r="H86" s="81"/>
      <c r="I86" s="106"/>
      <c r="J86" s="89">
        <v>0</v>
      </c>
      <c r="K86" s="89">
        <v>0</v>
      </c>
    </row>
    <row r="87" spans="1:11">
      <c r="A87" s="5"/>
      <c r="B87" s="6" t="s">
        <v>74</v>
      </c>
      <c r="E87" s="89">
        <v>2000</v>
      </c>
      <c r="F87" s="89">
        <v>1054.53</v>
      </c>
      <c r="G87" s="99">
        <f t="shared" si="14"/>
        <v>-945.47</v>
      </c>
      <c r="H87" s="81">
        <f t="shared" si="11"/>
        <v>-0.47273500000000002</v>
      </c>
      <c r="I87" s="106"/>
      <c r="J87" s="89">
        <v>1300</v>
      </c>
      <c r="K87" s="89">
        <v>1300</v>
      </c>
    </row>
    <row r="88" spans="1:11">
      <c r="A88" s="5"/>
      <c r="B88" s="6" t="s">
        <v>75</v>
      </c>
      <c r="E88" s="89">
        <v>5000</v>
      </c>
      <c r="F88" s="89">
        <v>4579.1899999999996</v>
      </c>
      <c r="G88" s="99">
        <f t="shared" si="14"/>
        <v>-420.8100000000004</v>
      </c>
      <c r="H88" s="81">
        <f t="shared" si="11"/>
        <v>-8.416200000000007E-2</v>
      </c>
      <c r="I88" s="106"/>
      <c r="J88" s="89">
        <v>5000</v>
      </c>
      <c r="K88" s="89">
        <v>5000</v>
      </c>
    </row>
    <row r="89" spans="1:11">
      <c r="A89" s="5"/>
      <c r="B89" s="6" t="s">
        <v>76</v>
      </c>
      <c r="E89" s="89">
        <v>0</v>
      </c>
      <c r="F89" s="89">
        <v>0</v>
      </c>
      <c r="G89" s="99">
        <f t="shared" si="14"/>
        <v>0</v>
      </c>
      <c r="H89" s="81"/>
      <c r="I89" s="106"/>
      <c r="J89" s="89">
        <v>0</v>
      </c>
      <c r="K89" s="89">
        <v>0</v>
      </c>
    </row>
    <row r="90" spans="1:11">
      <c r="A90" s="5"/>
      <c r="B90" s="6" t="s">
        <v>77</v>
      </c>
      <c r="E90" s="91">
        <v>0</v>
      </c>
      <c r="F90" s="91">
        <v>0</v>
      </c>
      <c r="G90" s="99">
        <f t="shared" si="14"/>
        <v>0</v>
      </c>
      <c r="H90" s="81"/>
      <c r="I90" s="106"/>
      <c r="J90" s="91">
        <v>3000</v>
      </c>
      <c r="K90" s="91">
        <v>3000</v>
      </c>
    </row>
    <row r="91" spans="1:11">
      <c r="A91" s="5" t="s">
        <v>78</v>
      </c>
      <c r="B91" s="6"/>
      <c r="E91" s="95">
        <v>8000</v>
      </c>
      <c r="F91" s="95">
        <f>SUM(F85:F90)</f>
        <v>6418.84</v>
      </c>
      <c r="G91" s="99">
        <f t="shared" si="14"/>
        <v>-1581.1599999999999</v>
      </c>
      <c r="H91" s="81">
        <f t="shared" si="11"/>
        <v>-0.19764499999999996</v>
      </c>
      <c r="I91" s="106"/>
      <c r="J91" s="95">
        <v>12800</v>
      </c>
      <c r="K91" s="95">
        <v>12800</v>
      </c>
    </row>
    <row r="92" spans="1:11">
      <c r="A92" s="5"/>
      <c r="B92" s="6"/>
      <c r="H92" s="81"/>
      <c r="I92" s="106"/>
    </row>
    <row r="93" spans="1:11">
      <c r="A93" s="5" t="s">
        <v>79</v>
      </c>
      <c r="B93" s="6"/>
      <c r="H93" s="81"/>
      <c r="I93" s="106"/>
    </row>
    <row r="94" spans="1:11">
      <c r="A94" s="5"/>
      <c r="B94" s="6" t="s">
        <v>80</v>
      </c>
      <c r="E94" s="89">
        <v>0</v>
      </c>
      <c r="F94" s="89">
        <v>45.52</v>
      </c>
      <c r="G94" s="99">
        <f t="shared" ref="G94:G96" si="15">SUM(F94-E94)</f>
        <v>45.52</v>
      </c>
      <c r="H94" s="81"/>
      <c r="I94" s="106"/>
      <c r="J94" s="89">
        <v>50</v>
      </c>
      <c r="K94" s="89">
        <v>50</v>
      </c>
    </row>
    <row r="95" spans="1:11">
      <c r="A95" s="5"/>
      <c r="B95" s="6" t="s">
        <v>81</v>
      </c>
      <c r="E95" s="91">
        <v>18000</v>
      </c>
      <c r="F95" s="91">
        <v>14187.88</v>
      </c>
      <c r="G95" s="99">
        <f t="shared" si="15"/>
        <v>-3812.1200000000008</v>
      </c>
      <c r="H95" s="81">
        <f t="shared" si="11"/>
        <v>-0.21178444444444444</v>
      </c>
      <c r="I95" s="106"/>
      <c r="J95" s="91">
        <v>20000</v>
      </c>
      <c r="K95" s="91">
        <v>20000</v>
      </c>
    </row>
    <row r="96" spans="1:11">
      <c r="A96" s="5" t="s">
        <v>82</v>
      </c>
      <c r="B96" s="6"/>
      <c r="E96" s="95">
        <v>18000</v>
      </c>
      <c r="F96" s="95">
        <f>SUM(F94:F95)</f>
        <v>14233.4</v>
      </c>
      <c r="G96" s="99">
        <f t="shared" si="15"/>
        <v>-3766.6000000000004</v>
      </c>
      <c r="H96" s="81">
        <f t="shared" si="11"/>
        <v>-0.20925555555555553</v>
      </c>
      <c r="I96" s="106"/>
      <c r="J96" s="95">
        <v>20050</v>
      </c>
      <c r="K96" s="95">
        <v>20050</v>
      </c>
    </row>
    <row r="97" spans="1:11">
      <c r="A97" s="5"/>
      <c r="B97" s="6"/>
      <c r="H97" s="81"/>
      <c r="I97" s="106"/>
    </row>
    <row r="98" spans="1:11">
      <c r="A98" s="5" t="s">
        <v>83</v>
      </c>
      <c r="B98" s="6"/>
      <c r="H98" s="81"/>
      <c r="I98" s="106"/>
    </row>
    <row r="99" spans="1:11">
      <c r="A99" s="5"/>
      <c r="B99" s="6" t="s">
        <v>84</v>
      </c>
      <c r="E99" s="89">
        <v>8000</v>
      </c>
      <c r="F99" s="89">
        <v>5280</v>
      </c>
      <c r="G99" s="99">
        <f t="shared" ref="G99:G104" si="16">SUM(F99-E99)</f>
        <v>-2720</v>
      </c>
      <c r="H99" s="81">
        <f t="shared" si="11"/>
        <v>-0.33999999999999997</v>
      </c>
      <c r="I99" s="106"/>
      <c r="J99" s="89">
        <v>10000</v>
      </c>
      <c r="K99" s="89">
        <v>10000</v>
      </c>
    </row>
    <row r="100" spans="1:11">
      <c r="A100" s="5"/>
      <c r="B100" s="6" t="s">
        <v>85</v>
      </c>
      <c r="E100" s="89">
        <v>8000</v>
      </c>
      <c r="F100" s="89">
        <v>81369.7</v>
      </c>
      <c r="G100" s="99">
        <f t="shared" si="16"/>
        <v>73369.7</v>
      </c>
      <c r="H100" s="81">
        <f t="shared" si="11"/>
        <v>9.1712124999999993</v>
      </c>
      <c r="I100" s="106"/>
      <c r="J100" s="89">
        <v>3000</v>
      </c>
      <c r="K100" s="89">
        <v>3000</v>
      </c>
    </row>
    <row r="101" spans="1:11">
      <c r="A101" s="5"/>
      <c r="B101" s="6" t="s">
        <v>86</v>
      </c>
      <c r="E101" s="89">
        <v>0</v>
      </c>
      <c r="F101" s="89">
        <v>0</v>
      </c>
      <c r="G101" s="99">
        <f t="shared" si="16"/>
        <v>0</v>
      </c>
      <c r="H101" s="81"/>
      <c r="I101" s="106"/>
      <c r="J101" s="89">
        <v>1500</v>
      </c>
      <c r="K101" s="89">
        <v>103900</v>
      </c>
    </row>
    <row r="102" spans="1:11">
      <c r="A102" s="5"/>
      <c r="B102" s="6" t="s">
        <v>87</v>
      </c>
      <c r="E102" s="89">
        <v>24000</v>
      </c>
      <c r="F102" s="89">
        <v>30347.360000000001</v>
      </c>
      <c r="G102" s="99">
        <f t="shared" si="16"/>
        <v>6347.3600000000006</v>
      </c>
      <c r="H102" s="81">
        <f t="shared" si="11"/>
        <v>0.26447333333333334</v>
      </c>
      <c r="I102" s="106"/>
      <c r="J102" s="89">
        <v>30000</v>
      </c>
      <c r="K102" s="89">
        <v>30000</v>
      </c>
    </row>
    <row r="103" spans="1:11">
      <c r="A103" s="5"/>
      <c r="B103" s="4" t="s">
        <v>117</v>
      </c>
      <c r="E103" s="91">
        <v>0</v>
      </c>
      <c r="F103" s="91">
        <v>0</v>
      </c>
      <c r="G103" s="99">
        <f t="shared" si="16"/>
        <v>0</v>
      </c>
      <c r="H103" s="81"/>
      <c r="I103" s="106"/>
      <c r="J103" s="91">
        <v>0</v>
      </c>
      <c r="K103" s="91">
        <v>0</v>
      </c>
    </row>
    <row r="104" spans="1:11">
      <c r="A104" s="5" t="s">
        <v>88</v>
      </c>
      <c r="B104" s="6"/>
      <c r="E104" s="95">
        <v>40000</v>
      </c>
      <c r="F104" s="95">
        <f>SUM(F99:F103)</f>
        <v>116997.06</v>
      </c>
      <c r="G104" s="99">
        <f t="shared" si="16"/>
        <v>76997.06</v>
      </c>
      <c r="H104" s="81">
        <f t="shared" si="11"/>
        <v>1.9249264999999998</v>
      </c>
      <c r="I104" s="106"/>
      <c r="J104" s="95">
        <v>44500</v>
      </c>
      <c r="K104" s="95">
        <v>146900</v>
      </c>
    </row>
    <row r="105" spans="1:11">
      <c r="A105" s="5"/>
      <c r="B105" s="6"/>
      <c r="H105" s="81"/>
      <c r="I105" s="106"/>
    </row>
    <row r="106" spans="1:11">
      <c r="A106" s="5" t="s">
        <v>89</v>
      </c>
      <c r="B106" s="6"/>
      <c r="H106" s="81"/>
      <c r="I106" s="106"/>
    </row>
    <row r="107" spans="1:11">
      <c r="A107" s="5"/>
      <c r="B107" s="6" t="s">
        <v>90</v>
      </c>
      <c r="E107" s="89">
        <v>31000</v>
      </c>
      <c r="F107" s="89">
        <v>22419.5</v>
      </c>
      <c r="G107" s="99">
        <f t="shared" ref="G107:G110" si="17">SUM(F107-E107)</f>
        <v>-8580.5</v>
      </c>
      <c r="H107" s="81">
        <f t="shared" si="11"/>
        <v>-0.27679032258064518</v>
      </c>
      <c r="I107" s="106"/>
      <c r="J107" s="89">
        <v>30000</v>
      </c>
      <c r="K107" s="89">
        <v>30000</v>
      </c>
    </row>
    <row r="108" spans="1:11">
      <c r="A108" s="5"/>
      <c r="B108" s="6" t="s">
        <v>91</v>
      </c>
      <c r="E108" s="89">
        <v>29000</v>
      </c>
      <c r="F108" s="89">
        <v>23319.54</v>
      </c>
      <c r="G108" s="99">
        <f t="shared" si="17"/>
        <v>-5680.4599999999991</v>
      </c>
      <c r="H108" s="81">
        <f t="shared" si="11"/>
        <v>-0.1958779310344827</v>
      </c>
      <c r="I108" s="106"/>
      <c r="J108" s="89">
        <v>25000</v>
      </c>
      <c r="K108" s="89">
        <v>25000</v>
      </c>
    </row>
    <row r="109" spans="1:11">
      <c r="A109" s="5"/>
      <c r="B109" s="6" t="s">
        <v>92</v>
      </c>
      <c r="E109" s="91">
        <v>7000</v>
      </c>
      <c r="F109" s="91">
        <v>5552.45</v>
      </c>
      <c r="G109" s="99">
        <f t="shared" si="17"/>
        <v>-1447.5500000000002</v>
      </c>
      <c r="H109" s="81">
        <f t="shared" si="11"/>
        <v>-0.20679285714285722</v>
      </c>
      <c r="I109" s="106"/>
      <c r="J109" s="91">
        <v>2500</v>
      </c>
      <c r="K109" s="91">
        <v>2500</v>
      </c>
    </row>
    <row r="110" spans="1:11">
      <c r="A110" s="5" t="s">
        <v>93</v>
      </c>
      <c r="B110" s="6"/>
      <c r="E110" s="95">
        <v>67000</v>
      </c>
      <c r="F110" s="95">
        <f>SUM(F107:F109)</f>
        <v>51291.49</v>
      </c>
      <c r="G110" s="99">
        <f t="shared" si="17"/>
        <v>-15708.510000000002</v>
      </c>
      <c r="H110" s="81">
        <f t="shared" si="11"/>
        <v>-0.2344553731343284</v>
      </c>
      <c r="I110" s="106"/>
      <c r="J110" s="95">
        <v>57500</v>
      </c>
      <c r="K110" s="95">
        <v>57500</v>
      </c>
    </row>
    <row r="111" spans="1:11">
      <c r="A111" s="5"/>
      <c r="B111" s="6"/>
      <c r="H111" s="81"/>
      <c r="I111" s="106"/>
    </row>
    <row r="112" spans="1:11">
      <c r="A112" s="5" t="s">
        <v>94</v>
      </c>
      <c r="B112" s="6"/>
      <c r="H112" s="81"/>
      <c r="I112" s="106"/>
    </row>
    <row r="113" spans="1:11">
      <c r="A113" s="5"/>
      <c r="B113" s="6" t="s">
        <v>95</v>
      </c>
      <c r="E113" s="89">
        <v>16000</v>
      </c>
      <c r="F113" s="89">
        <v>14508.39</v>
      </c>
      <c r="G113" s="99">
        <f t="shared" ref="G113:G121" si="18">SUM(F113-E113)</f>
        <v>-1491.6100000000006</v>
      </c>
      <c r="H113" s="81">
        <f t="shared" si="11"/>
        <v>-9.322562500000009E-2</v>
      </c>
      <c r="I113" s="106"/>
      <c r="J113" s="89">
        <v>15000</v>
      </c>
      <c r="K113" s="89">
        <v>15000</v>
      </c>
    </row>
    <row r="114" spans="1:11">
      <c r="A114" s="5"/>
      <c r="B114" s="6" t="s">
        <v>96</v>
      </c>
      <c r="E114" s="89">
        <v>7000</v>
      </c>
      <c r="F114" s="89">
        <v>4979.67</v>
      </c>
      <c r="G114" s="99">
        <f t="shared" si="18"/>
        <v>-2020.33</v>
      </c>
      <c r="H114" s="81">
        <f t="shared" si="11"/>
        <v>-0.28861857142857139</v>
      </c>
      <c r="I114" s="106"/>
      <c r="J114" s="89">
        <v>6500</v>
      </c>
      <c r="K114" s="89">
        <v>6500</v>
      </c>
    </row>
    <row r="115" spans="1:11">
      <c r="A115" s="5"/>
      <c r="B115" s="6" t="s">
        <v>97</v>
      </c>
      <c r="E115" s="89">
        <v>6000</v>
      </c>
      <c r="F115" s="89">
        <v>4303.08</v>
      </c>
      <c r="G115" s="99">
        <f t="shared" si="18"/>
        <v>-1696.92</v>
      </c>
      <c r="H115" s="81">
        <f t="shared" si="11"/>
        <v>-0.28281999999999996</v>
      </c>
      <c r="I115" s="106"/>
      <c r="J115" s="89">
        <v>5000</v>
      </c>
      <c r="K115" s="89">
        <v>5000</v>
      </c>
    </row>
    <row r="116" spans="1:11">
      <c r="A116" s="5"/>
      <c r="B116" s="6" t="s">
        <v>98</v>
      </c>
      <c r="E116" s="89">
        <v>5000</v>
      </c>
      <c r="F116" s="89">
        <v>4405.57</v>
      </c>
      <c r="G116" s="99">
        <f t="shared" si="18"/>
        <v>-594.43000000000029</v>
      </c>
      <c r="H116" s="81">
        <f t="shared" si="11"/>
        <v>-0.11888600000000005</v>
      </c>
      <c r="I116" s="106"/>
      <c r="J116" s="89">
        <v>5000</v>
      </c>
      <c r="K116" s="89">
        <v>5000</v>
      </c>
    </row>
    <row r="117" spans="1:11">
      <c r="A117" s="5"/>
      <c r="B117" s="6" t="s">
        <v>99</v>
      </c>
      <c r="E117" s="89">
        <v>21000</v>
      </c>
      <c r="F117" s="89">
        <v>16563.310000000001</v>
      </c>
      <c r="G117" s="99">
        <f t="shared" si="18"/>
        <v>-4436.6899999999987</v>
      </c>
      <c r="H117" s="81">
        <f t="shared" si="11"/>
        <v>-0.21127095238095228</v>
      </c>
      <c r="I117" s="106"/>
      <c r="J117" s="89">
        <v>20000</v>
      </c>
      <c r="K117" s="89">
        <v>20000</v>
      </c>
    </row>
    <row r="118" spans="1:11">
      <c r="A118" s="5"/>
      <c r="B118" s="6" t="s">
        <v>100</v>
      </c>
      <c r="E118" s="89">
        <v>10000</v>
      </c>
      <c r="F118" s="89">
        <v>7686.7</v>
      </c>
      <c r="G118" s="99">
        <f t="shared" si="18"/>
        <v>-2313.3000000000002</v>
      </c>
      <c r="H118" s="81">
        <f t="shared" si="11"/>
        <v>-0.23133000000000004</v>
      </c>
      <c r="I118" s="106"/>
      <c r="J118" s="89">
        <v>10000</v>
      </c>
      <c r="K118" s="89">
        <v>10000</v>
      </c>
    </row>
    <row r="119" spans="1:11">
      <c r="A119" s="5"/>
      <c r="B119" s="6" t="s">
        <v>101</v>
      </c>
      <c r="E119" s="89">
        <v>2000</v>
      </c>
      <c r="F119" s="89">
        <v>1410.04</v>
      </c>
      <c r="G119" s="99">
        <f t="shared" si="18"/>
        <v>-589.96</v>
      </c>
      <c r="H119" s="81">
        <f t="shared" si="11"/>
        <v>-0.29498000000000002</v>
      </c>
      <c r="I119" s="106"/>
      <c r="J119" s="89">
        <v>1800</v>
      </c>
      <c r="K119" s="89">
        <v>1800</v>
      </c>
    </row>
    <row r="120" spans="1:11">
      <c r="A120" s="5"/>
      <c r="B120" s="6" t="s">
        <v>102</v>
      </c>
      <c r="E120" s="91">
        <v>0</v>
      </c>
      <c r="F120" s="91">
        <v>280</v>
      </c>
      <c r="G120" s="99">
        <f t="shared" si="18"/>
        <v>280</v>
      </c>
      <c r="H120" s="81"/>
      <c r="I120" s="106"/>
      <c r="J120" s="91">
        <v>0</v>
      </c>
      <c r="K120" s="91">
        <v>0</v>
      </c>
    </row>
    <row r="121" spans="1:11">
      <c r="A121" s="5" t="s">
        <v>103</v>
      </c>
      <c r="B121" s="6"/>
      <c r="E121" s="95">
        <v>67000</v>
      </c>
      <c r="F121" s="95">
        <f>SUM(F113:F120)</f>
        <v>54136.76</v>
      </c>
      <c r="G121" s="99">
        <f t="shared" si="18"/>
        <v>-12863.239999999998</v>
      </c>
      <c r="H121" s="81">
        <f t="shared" si="11"/>
        <v>-0.19198865671641785</v>
      </c>
      <c r="I121" s="106"/>
      <c r="J121" s="95">
        <v>63300</v>
      </c>
      <c r="K121" s="95">
        <v>63300</v>
      </c>
    </row>
    <row r="122" spans="1:11">
      <c r="A122" s="5"/>
      <c r="B122" s="6"/>
      <c r="H122" s="81"/>
      <c r="I122" s="106"/>
    </row>
    <row r="123" spans="1:11">
      <c r="A123" s="5" t="s">
        <v>104</v>
      </c>
      <c r="B123" s="6"/>
      <c r="H123" s="81"/>
      <c r="I123" s="106"/>
    </row>
    <row r="124" spans="1:11">
      <c r="A124" s="5"/>
      <c r="B124" s="6" t="s">
        <v>105</v>
      </c>
      <c r="E124" s="89">
        <v>26000</v>
      </c>
      <c r="F124" s="89">
        <v>20230.59</v>
      </c>
      <c r="G124" s="99">
        <f t="shared" ref="G124:G130" si="19">SUM(F124-E124)</f>
        <v>-5769.41</v>
      </c>
      <c r="H124" s="81">
        <f t="shared" si="11"/>
        <v>-0.22190038461538464</v>
      </c>
      <c r="I124" s="106"/>
      <c r="J124" s="89">
        <v>35000</v>
      </c>
      <c r="K124" s="89">
        <v>35000</v>
      </c>
    </row>
    <row r="125" spans="1:11">
      <c r="A125" s="5"/>
      <c r="B125" s="6" t="s">
        <v>106</v>
      </c>
      <c r="E125" s="89">
        <v>0</v>
      </c>
      <c r="F125" s="89">
        <v>0</v>
      </c>
      <c r="G125" s="99">
        <f t="shared" si="19"/>
        <v>0</v>
      </c>
      <c r="H125" s="81"/>
      <c r="I125" s="106"/>
      <c r="J125" s="89">
        <v>3000</v>
      </c>
      <c r="K125" s="89">
        <v>3000</v>
      </c>
    </row>
    <row r="126" spans="1:11">
      <c r="A126" s="5"/>
      <c r="B126" s="6" t="s">
        <v>107</v>
      </c>
      <c r="E126" s="91">
        <v>18000</v>
      </c>
      <c r="F126" s="91">
        <v>15000</v>
      </c>
      <c r="G126" s="99">
        <f t="shared" si="19"/>
        <v>-3000</v>
      </c>
      <c r="H126" s="81">
        <f t="shared" si="11"/>
        <v>-0.16666666666666663</v>
      </c>
      <c r="I126" s="106"/>
      <c r="J126" s="91">
        <v>0</v>
      </c>
      <c r="K126" s="91">
        <v>0</v>
      </c>
    </row>
    <row r="127" spans="1:11">
      <c r="A127" s="5" t="s">
        <v>108</v>
      </c>
      <c r="B127" s="6"/>
      <c r="E127" s="95">
        <v>44000</v>
      </c>
      <c r="F127" s="95">
        <f>SUM(F124:F126)</f>
        <v>35230.589999999997</v>
      </c>
      <c r="G127" s="99">
        <f t="shared" si="19"/>
        <v>-8769.4100000000035</v>
      </c>
      <c r="H127" s="81">
        <f t="shared" si="11"/>
        <v>-0.19930477272727276</v>
      </c>
      <c r="I127" s="106"/>
      <c r="J127" s="95">
        <v>38000</v>
      </c>
      <c r="K127" s="95">
        <v>38000</v>
      </c>
    </row>
    <row r="128" spans="1:11">
      <c r="A128" s="2" t="s">
        <v>112</v>
      </c>
      <c r="B128" s="3"/>
      <c r="E128" s="103"/>
      <c r="H128" s="81"/>
      <c r="I128" s="106"/>
      <c r="J128" s="103"/>
      <c r="K128" s="103"/>
    </row>
    <row r="129" spans="1:11">
      <c r="A129" s="5"/>
      <c r="B129" s="6" t="s">
        <v>113</v>
      </c>
      <c r="E129" s="89">
        <v>236978</v>
      </c>
      <c r="F129" s="89">
        <v>236978</v>
      </c>
      <c r="H129" s="81"/>
      <c r="I129" s="106"/>
      <c r="J129" s="89">
        <v>236978</v>
      </c>
      <c r="K129" s="89">
        <v>236978</v>
      </c>
    </row>
    <row r="130" spans="1:11">
      <c r="A130" s="5"/>
      <c r="B130" s="6" t="s">
        <v>114</v>
      </c>
      <c r="E130" s="89">
        <v>214110.03</v>
      </c>
      <c r="F130" s="89">
        <v>214110.03</v>
      </c>
      <c r="H130" s="81"/>
      <c r="I130" s="106"/>
      <c r="J130" s="89">
        <v>214110.03</v>
      </c>
      <c r="K130" s="89">
        <v>214110.03</v>
      </c>
    </row>
    <row r="131" spans="1:11">
      <c r="A131" s="2"/>
      <c r="B131" s="3"/>
      <c r="E131" s="103"/>
      <c r="H131" s="81"/>
      <c r="I131" s="106"/>
      <c r="J131" s="103"/>
    </row>
    <row r="132" spans="1:11">
      <c r="A132" s="2" t="s">
        <v>115</v>
      </c>
      <c r="B132" s="3"/>
      <c r="E132" s="95">
        <f>SUM(E129:E131)</f>
        <v>451088.03</v>
      </c>
      <c r="F132" s="95">
        <f>SUM(F129:F131)</f>
        <v>451088.03</v>
      </c>
      <c r="H132" s="81"/>
      <c r="I132" s="106"/>
      <c r="J132" s="95">
        <f>SUM(J129:J131)</f>
        <v>451088.03</v>
      </c>
      <c r="K132" s="95">
        <f>SUM(K129:K131)</f>
        <v>451088.03</v>
      </c>
    </row>
    <row r="133" spans="1:11">
      <c r="A133" s="2"/>
      <c r="B133" s="3"/>
      <c r="E133" s="103"/>
      <c r="H133" s="81"/>
      <c r="I133" s="106"/>
      <c r="J133" s="103"/>
    </row>
    <row r="134" spans="1:11">
      <c r="A134" s="76" t="s">
        <v>152</v>
      </c>
      <c r="E134" s="95">
        <f>SUM(E132+E127+E121+E110+E104+E96+E91+E82+E74)</f>
        <v>1008088.03</v>
      </c>
      <c r="F134" s="95">
        <f>SUM(F132+F127+F121+F110+F104+F96+F91+F82+F74)</f>
        <v>1073143</v>
      </c>
      <c r="H134" s="81"/>
      <c r="I134" s="106"/>
      <c r="J134" s="95">
        <f>SUM(J132+J127+J121+J110+J104+J96+J91+J82+J74)</f>
        <v>1134128.03</v>
      </c>
      <c r="K134" s="95">
        <f>SUM(K132+K127+K121+K110+K104+K96+K91+K82+K74)</f>
        <v>1111320.1340000001</v>
      </c>
    </row>
    <row r="135" spans="1:11">
      <c r="H135" s="81"/>
      <c r="I135" s="106"/>
    </row>
    <row r="136" spans="1:11">
      <c r="A136" s="76" t="s">
        <v>153</v>
      </c>
      <c r="E136" s="95">
        <f>SUM(E134+E65)</f>
        <v>1705088.03</v>
      </c>
      <c r="F136" s="95">
        <f>SUM(F134+F65)</f>
        <v>1610385.56</v>
      </c>
      <c r="H136" s="81"/>
      <c r="I136" s="106"/>
      <c r="J136" s="95">
        <f>SUM(J134+J65)</f>
        <v>1787795.03</v>
      </c>
      <c r="K136" s="95">
        <f>SUM(K134+K65)</f>
        <v>1694166.8338412698</v>
      </c>
    </row>
    <row r="137" spans="1:11">
      <c r="A137" s="10"/>
      <c r="B137" s="11"/>
      <c r="H137" s="81"/>
      <c r="I137" s="106"/>
    </row>
    <row r="138" spans="1:11">
      <c r="A138" s="8" t="s">
        <v>121</v>
      </c>
      <c r="B138" s="14"/>
      <c r="E138" s="98">
        <f>SUM(E30-E136)</f>
        <v>-459886.65999999992</v>
      </c>
      <c r="F138" s="98">
        <f>SUM(F30-F136)</f>
        <v>-440952.89000000013</v>
      </c>
      <c r="H138" s="81"/>
      <c r="I138" s="106"/>
      <c r="J138" s="98">
        <f>SUM(J30-J136)</f>
        <v>-448539.03</v>
      </c>
      <c r="K138" s="98">
        <f>SUM(K30-K136)</f>
        <v>12833.166158730164</v>
      </c>
    </row>
    <row r="139" spans="1:11">
      <c r="A139" s="2"/>
      <c r="B139" s="3"/>
      <c r="H139" s="81"/>
      <c r="I139" s="106"/>
      <c r="J139" s="103"/>
      <c r="K139" s="103"/>
    </row>
    <row r="140" spans="1:11">
      <c r="H140" s="81"/>
      <c r="I140" s="106"/>
      <c r="J140" s="103"/>
      <c r="K140" s="103"/>
    </row>
    <row r="141" spans="1:11">
      <c r="A141" s="15"/>
      <c r="B141" s="14"/>
    </row>
    <row r="142" spans="1:11">
      <c r="A142" s="11"/>
      <c r="B142" s="11"/>
    </row>
    <row r="143" spans="1:11">
      <c r="A143" s="14"/>
      <c r="B143" s="11"/>
    </row>
    <row r="144" spans="1:11">
      <c r="A144" s="11"/>
      <c r="B144" s="11"/>
    </row>
    <row r="145" spans="1:2">
      <c r="A145" s="11"/>
      <c r="B145" s="11"/>
    </row>
    <row r="146" spans="1:2">
      <c r="A146" s="11"/>
      <c r="B146" s="11"/>
    </row>
    <row r="147" spans="1:2">
      <c r="A147" s="11"/>
      <c r="B147" s="11"/>
    </row>
    <row r="148" spans="1:2">
      <c r="A148" s="14"/>
      <c r="B148" s="14"/>
    </row>
    <row r="149" spans="1:2">
      <c r="A149" s="14"/>
      <c r="B149" s="14"/>
    </row>
    <row r="150" spans="1:2">
      <c r="A150" s="11"/>
      <c r="B150" s="11"/>
    </row>
    <row r="151" spans="1:2">
      <c r="A151" s="14"/>
      <c r="B151" s="14"/>
    </row>
    <row r="152" spans="1:2">
      <c r="A152" s="11"/>
      <c r="B152" s="11"/>
    </row>
    <row r="153" spans="1:2">
      <c r="A153" s="11"/>
      <c r="B153" s="11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3"/>
  <sheetViews>
    <sheetView topLeftCell="A124" zoomScale="115" zoomScaleNormal="115" zoomScalePageLayoutView="115" workbookViewId="0">
      <pane xSplit="4" topLeftCell="E1" activePane="topRight" state="frozen"/>
      <selection pane="topRight" activeCell="H145" sqref="H145"/>
    </sheetView>
  </sheetViews>
  <sheetFormatPr baseColWidth="10" defaultRowHeight="15" x14ac:dyDescent="0"/>
  <cols>
    <col min="1" max="4" width="10.83203125" style="4"/>
    <col min="5" max="5" width="3.83203125" customWidth="1"/>
    <col min="6" max="6" width="12.6640625" style="89" bestFit="1" customWidth="1"/>
    <col min="7" max="7" width="5.33203125" style="19" customWidth="1"/>
    <col min="8" max="8" width="14" style="89" customWidth="1"/>
    <col min="9" max="9" width="5.33203125" style="23" customWidth="1"/>
    <col min="10" max="10" width="13" style="99" customWidth="1"/>
    <col min="11" max="11" width="8.6640625" style="77" customWidth="1"/>
    <col min="12" max="12" width="5.33203125" style="77" customWidth="1"/>
    <col min="13" max="13" width="16.6640625" style="89" customWidth="1"/>
    <col min="14" max="14" width="5.33203125" style="26" customWidth="1"/>
    <col min="15" max="15" width="16.6640625" style="89" customWidth="1"/>
    <col min="16" max="16" width="5.33203125" style="26" customWidth="1"/>
  </cols>
  <sheetData>
    <row r="1" spans="1:16" ht="18">
      <c r="A1" s="17" t="s">
        <v>122</v>
      </c>
    </row>
    <row r="3" spans="1:16">
      <c r="A3" s="2" t="s">
        <v>0</v>
      </c>
      <c r="B3" s="3"/>
      <c r="E3" s="16"/>
      <c r="F3" s="90" t="s">
        <v>118</v>
      </c>
      <c r="G3" s="20"/>
      <c r="H3" s="90" t="s">
        <v>119</v>
      </c>
      <c r="I3" s="24"/>
      <c r="J3" s="100" t="s">
        <v>154</v>
      </c>
      <c r="K3" s="88" t="s">
        <v>155</v>
      </c>
      <c r="L3" s="82"/>
      <c r="M3" s="90" t="s">
        <v>120</v>
      </c>
      <c r="N3" s="27"/>
      <c r="O3" s="90" t="s">
        <v>156</v>
      </c>
      <c r="P3" s="27"/>
    </row>
    <row r="4" spans="1:16">
      <c r="A4" s="2" t="s">
        <v>1</v>
      </c>
      <c r="B4" s="3"/>
      <c r="E4" s="16"/>
      <c r="G4" s="21"/>
      <c r="I4" s="24"/>
      <c r="L4" s="83"/>
      <c r="M4" s="91"/>
      <c r="N4" s="27"/>
      <c r="O4" s="91"/>
      <c r="P4" s="27"/>
    </row>
    <row r="5" spans="1:16">
      <c r="A5" s="2" t="s">
        <v>2</v>
      </c>
      <c r="B5" s="3"/>
      <c r="E5" s="16"/>
      <c r="G5" s="21"/>
      <c r="I5" s="24"/>
      <c r="L5" s="83"/>
      <c r="N5" s="27"/>
      <c r="P5" s="27"/>
    </row>
    <row r="6" spans="1:16">
      <c r="A6" s="5"/>
      <c r="B6" s="6" t="s">
        <v>3</v>
      </c>
      <c r="E6" s="16"/>
      <c r="F6" s="89">
        <v>268000</v>
      </c>
      <c r="G6" s="21"/>
      <c r="H6" s="89">
        <v>259626.03</v>
      </c>
      <c r="I6" s="24"/>
      <c r="J6" s="99">
        <f>SUM(H6-F6)</f>
        <v>-8373.9700000000012</v>
      </c>
      <c r="K6" s="81">
        <f t="shared" ref="K6:K12" si="0">(H6/F6)-1</f>
        <v>-3.124615671641795E-2</v>
      </c>
      <c r="L6" s="84"/>
      <c r="M6" s="92">
        <v>320560</v>
      </c>
      <c r="N6" s="27"/>
      <c r="O6" s="92">
        <v>291760</v>
      </c>
      <c r="P6" s="27"/>
    </row>
    <row r="7" spans="1:16">
      <c r="A7" s="5"/>
      <c r="B7" s="6" t="s">
        <v>4</v>
      </c>
      <c r="E7" s="16"/>
      <c r="F7" s="89">
        <v>50000</v>
      </c>
      <c r="G7" s="21"/>
      <c r="H7" s="89">
        <v>56945</v>
      </c>
      <c r="I7" s="24"/>
      <c r="J7" s="99">
        <f t="shared" ref="J7:J30" si="1">SUM(H7-F7)</f>
        <v>6945</v>
      </c>
      <c r="K7" s="81">
        <f t="shared" si="0"/>
        <v>0.13890000000000002</v>
      </c>
      <c r="L7" s="84"/>
      <c r="M7" s="92">
        <v>50000</v>
      </c>
      <c r="N7" s="27"/>
      <c r="O7" s="92">
        <v>50000</v>
      </c>
      <c r="P7" s="27"/>
    </row>
    <row r="8" spans="1:16">
      <c r="A8" s="5"/>
      <c r="B8" s="6" t="s">
        <v>5</v>
      </c>
      <c r="E8" s="16"/>
      <c r="F8" s="89">
        <v>40000</v>
      </c>
      <c r="G8" s="21"/>
      <c r="H8" s="89">
        <v>24193.24</v>
      </c>
      <c r="I8" s="24"/>
      <c r="J8" s="99">
        <f t="shared" si="1"/>
        <v>-15806.759999999998</v>
      </c>
      <c r="K8" s="81">
        <f t="shared" si="0"/>
        <v>-0.39516899999999999</v>
      </c>
      <c r="L8" s="84"/>
      <c r="M8" s="92">
        <v>33696</v>
      </c>
      <c r="N8" s="27"/>
      <c r="O8" s="92">
        <v>30240</v>
      </c>
      <c r="P8" s="27"/>
    </row>
    <row r="9" spans="1:16">
      <c r="A9" s="5"/>
      <c r="B9" s="6" t="s">
        <v>6</v>
      </c>
      <c r="E9" s="16"/>
      <c r="F9" s="89">
        <v>10000</v>
      </c>
      <c r="G9" s="21"/>
      <c r="H9" s="89">
        <v>7980</v>
      </c>
      <c r="I9" s="24"/>
      <c r="J9" s="99">
        <f t="shared" si="1"/>
        <v>-2020</v>
      </c>
      <c r="K9" s="81">
        <f t="shared" si="0"/>
        <v>-0.20199999999999996</v>
      </c>
      <c r="L9" s="84"/>
      <c r="M9" s="92">
        <v>15000</v>
      </c>
      <c r="N9" s="27"/>
      <c r="O9" s="92">
        <v>15000</v>
      </c>
      <c r="P9" s="27"/>
    </row>
    <row r="10" spans="1:16">
      <c r="A10" s="5"/>
      <c r="B10" s="6" t="s">
        <v>7</v>
      </c>
      <c r="E10" s="16"/>
      <c r="F10" s="89">
        <v>0</v>
      </c>
      <c r="G10" s="21"/>
      <c r="H10" s="89">
        <v>2592</v>
      </c>
      <c r="I10" s="24"/>
      <c r="J10" s="99">
        <f t="shared" si="1"/>
        <v>2592</v>
      </c>
      <c r="K10" s="81"/>
      <c r="L10" s="84"/>
      <c r="M10" s="92">
        <v>0</v>
      </c>
      <c r="N10" s="27"/>
      <c r="O10" s="92">
        <v>0</v>
      </c>
      <c r="P10" s="27"/>
    </row>
    <row r="11" spans="1:16">
      <c r="A11" s="5"/>
      <c r="B11" s="6" t="s">
        <v>8</v>
      </c>
      <c r="E11" s="16"/>
      <c r="F11" s="91">
        <v>30000</v>
      </c>
      <c r="G11" s="20"/>
      <c r="H11" s="91">
        <v>5000</v>
      </c>
      <c r="I11" s="24"/>
      <c r="J11" s="99">
        <f t="shared" si="1"/>
        <v>-25000</v>
      </c>
      <c r="K11" s="81">
        <f t="shared" si="0"/>
        <v>-0.83333333333333337</v>
      </c>
      <c r="L11" s="84"/>
      <c r="M11" s="92">
        <v>30000</v>
      </c>
      <c r="N11" s="27"/>
      <c r="O11" s="92">
        <v>30000</v>
      </c>
      <c r="P11" s="27"/>
    </row>
    <row r="12" spans="1:16">
      <c r="A12" s="7" t="s">
        <v>9</v>
      </c>
      <c r="B12" s="8"/>
      <c r="C12" s="9"/>
      <c r="E12" s="16"/>
      <c r="F12" s="95">
        <v>398000</v>
      </c>
      <c r="G12" s="22">
        <v>0.32</v>
      </c>
      <c r="H12" s="95">
        <f>SUM(H6:H11)</f>
        <v>356336.27</v>
      </c>
      <c r="I12" s="25">
        <v>0.3</v>
      </c>
      <c r="J12" s="99">
        <f t="shared" si="1"/>
        <v>-41663.729999999981</v>
      </c>
      <c r="K12" s="81">
        <f t="shared" si="0"/>
        <v>-0.10468273869346734</v>
      </c>
      <c r="L12" s="84"/>
      <c r="M12" s="93">
        <v>449256</v>
      </c>
      <c r="N12" s="25">
        <v>0.34</v>
      </c>
      <c r="O12" s="93">
        <f>SUM(O6:O11)</f>
        <v>417000</v>
      </c>
      <c r="P12" s="25">
        <v>0.33</v>
      </c>
    </row>
    <row r="13" spans="1:16">
      <c r="A13" s="2"/>
      <c r="B13" s="3"/>
      <c r="E13" s="16"/>
      <c r="G13" s="21"/>
      <c r="I13" s="24"/>
      <c r="K13" s="78"/>
      <c r="L13" s="85"/>
      <c r="N13" s="27"/>
      <c r="P13" s="27"/>
    </row>
    <row r="14" spans="1:16">
      <c r="A14" s="2" t="s">
        <v>10</v>
      </c>
      <c r="B14" s="3"/>
      <c r="E14" s="16"/>
      <c r="G14" s="21"/>
      <c r="I14" s="24"/>
      <c r="K14" s="78"/>
      <c r="L14" s="85"/>
      <c r="N14" s="27"/>
      <c r="P14" s="27"/>
    </row>
    <row r="15" spans="1:16">
      <c r="A15" s="2" t="s">
        <v>11</v>
      </c>
      <c r="B15" s="3"/>
      <c r="E15" s="16"/>
      <c r="G15" s="21"/>
      <c r="I15" s="24"/>
      <c r="K15" s="78"/>
      <c r="L15" s="85"/>
      <c r="N15" s="27"/>
      <c r="P15" s="27"/>
    </row>
    <row r="16" spans="1:16">
      <c r="A16" s="5"/>
      <c r="B16" s="6" t="s">
        <v>12</v>
      </c>
      <c r="E16" s="16"/>
      <c r="F16" s="89">
        <v>100000</v>
      </c>
      <c r="G16" s="21"/>
      <c r="H16" s="89">
        <v>194948.92</v>
      </c>
      <c r="I16" s="24"/>
      <c r="J16" s="99">
        <f t="shared" si="1"/>
        <v>94948.920000000013</v>
      </c>
      <c r="K16" s="81">
        <f t="shared" ref="K16:K30" si="2">(H16/F16)-1</f>
        <v>0.94948920000000014</v>
      </c>
      <c r="L16" s="84"/>
      <c r="M16" s="89">
        <v>100000</v>
      </c>
      <c r="N16" s="27"/>
      <c r="O16" s="89">
        <v>100000</v>
      </c>
      <c r="P16" s="27"/>
    </row>
    <row r="17" spans="1:16">
      <c r="A17" s="5"/>
      <c r="B17" s="6" t="s">
        <v>13</v>
      </c>
      <c r="E17" s="16"/>
      <c r="F17" s="89">
        <v>50000</v>
      </c>
      <c r="G17" s="21"/>
      <c r="H17" s="89">
        <v>16.09</v>
      </c>
      <c r="I17" s="24"/>
      <c r="J17" s="99">
        <f t="shared" si="1"/>
        <v>-49983.91</v>
      </c>
      <c r="K17" s="81">
        <f t="shared" si="2"/>
        <v>-0.99967819999999996</v>
      </c>
      <c r="L17" s="84"/>
      <c r="M17" s="89">
        <v>100000</v>
      </c>
      <c r="N17" s="27"/>
      <c r="O17" s="89">
        <v>100000</v>
      </c>
      <c r="P17" s="27"/>
    </row>
    <row r="18" spans="1:16">
      <c r="A18" s="5"/>
      <c r="B18" s="6" t="s">
        <v>14</v>
      </c>
      <c r="E18" s="16"/>
      <c r="F18" s="89">
        <v>100000</v>
      </c>
      <c r="G18" s="21"/>
      <c r="H18" s="89">
        <v>85674</v>
      </c>
      <c r="I18" s="24"/>
      <c r="J18" s="99">
        <f t="shared" si="1"/>
        <v>-14326</v>
      </c>
      <c r="K18" s="81">
        <f t="shared" si="2"/>
        <v>-0.14326000000000005</v>
      </c>
      <c r="L18" s="84"/>
      <c r="M18" s="89">
        <v>100000</v>
      </c>
      <c r="N18" s="27"/>
      <c r="O18" s="89">
        <v>100000</v>
      </c>
      <c r="P18" s="27"/>
    </row>
    <row r="19" spans="1:16">
      <c r="A19" s="5"/>
      <c r="B19" s="6" t="s">
        <v>15</v>
      </c>
      <c r="E19" s="16"/>
      <c r="F19" s="89">
        <v>45000</v>
      </c>
      <c r="G19" s="21"/>
      <c r="H19" s="89">
        <v>37750</v>
      </c>
      <c r="I19" s="24"/>
      <c r="J19" s="99">
        <f t="shared" si="1"/>
        <v>-7250</v>
      </c>
      <c r="K19" s="81">
        <f t="shared" si="2"/>
        <v>-0.16111111111111109</v>
      </c>
      <c r="L19" s="84"/>
      <c r="M19" s="89">
        <v>60000</v>
      </c>
      <c r="N19" s="27"/>
      <c r="O19" s="89">
        <v>60000</v>
      </c>
      <c r="P19" s="27"/>
    </row>
    <row r="20" spans="1:16">
      <c r="A20" s="5"/>
      <c r="B20" s="6" t="s">
        <v>16</v>
      </c>
      <c r="E20" s="16"/>
      <c r="F20" s="89">
        <v>70000</v>
      </c>
      <c r="G20" s="21"/>
      <c r="H20" s="89">
        <v>113400</v>
      </c>
      <c r="I20" s="24"/>
      <c r="J20" s="99">
        <f t="shared" si="1"/>
        <v>43400</v>
      </c>
      <c r="K20" s="81">
        <f t="shared" si="2"/>
        <v>0.62000000000000011</v>
      </c>
      <c r="L20" s="84"/>
      <c r="M20" s="89">
        <v>120000</v>
      </c>
      <c r="N20" s="27"/>
      <c r="O20" s="89">
        <v>120000</v>
      </c>
      <c r="P20" s="27"/>
    </row>
    <row r="21" spans="1:16">
      <c r="A21" s="5"/>
      <c r="B21" s="6" t="s">
        <v>17</v>
      </c>
      <c r="E21" s="16"/>
      <c r="F21" s="89">
        <v>75000</v>
      </c>
      <c r="G21" s="21"/>
      <c r="H21" s="89">
        <v>44957.39</v>
      </c>
      <c r="I21" s="24"/>
      <c r="J21" s="99">
        <f t="shared" si="1"/>
        <v>-30042.61</v>
      </c>
      <c r="K21" s="81">
        <f t="shared" si="2"/>
        <v>-0.4005681333333333</v>
      </c>
      <c r="L21" s="84"/>
      <c r="M21" s="89">
        <v>100000</v>
      </c>
      <c r="N21" s="27"/>
      <c r="O21" s="89">
        <v>100000</v>
      </c>
      <c r="P21" s="27"/>
    </row>
    <row r="22" spans="1:16">
      <c r="A22" s="5"/>
      <c r="B22" s="6" t="s">
        <v>18</v>
      </c>
      <c r="E22" s="16"/>
      <c r="F22" s="89">
        <v>174701.37</v>
      </c>
      <c r="G22" s="21"/>
      <c r="H22" s="89">
        <v>115000</v>
      </c>
      <c r="I22" s="24"/>
      <c r="J22" s="99">
        <f t="shared" si="1"/>
        <v>-59701.369999999995</v>
      </c>
      <c r="K22" s="81">
        <f t="shared" si="2"/>
        <v>-0.34173383986628147</v>
      </c>
      <c r="L22" s="84"/>
      <c r="M22" s="89">
        <v>210000</v>
      </c>
      <c r="N22" s="27"/>
      <c r="O22" s="89">
        <v>175000</v>
      </c>
      <c r="P22" s="27"/>
    </row>
    <row r="23" spans="1:16">
      <c r="A23" s="5"/>
      <c r="B23" s="6" t="s">
        <v>19</v>
      </c>
      <c r="E23" s="16"/>
      <c r="F23" s="89">
        <v>57500</v>
      </c>
      <c r="G23" s="21"/>
      <c r="H23" s="89">
        <v>55000</v>
      </c>
      <c r="I23" s="24"/>
      <c r="J23" s="99">
        <f t="shared" si="1"/>
        <v>-2500</v>
      </c>
      <c r="K23" s="81">
        <f t="shared" si="2"/>
        <v>-4.3478260869565188E-2</v>
      </c>
      <c r="L23" s="84"/>
      <c r="M23" s="89">
        <v>0</v>
      </c>
      <c r="N23" s="27"/>
      <c r="O23" s="89">
        <v>0</v>
      </c>
      <c r="P23" s="27"/>
    </row>
    <row r="24" spans="1:16">
      <c r="A24" s="5"/>
      <c r="B24" s="6" t="s">
        <v>20</v>
      </c>
      <c r="E24" s="16"/>
      <c r="F24" s="89">
        <v>120000</v>
      </c>
      <c r="G24" s="21"/>
      <c r="H24" s="89">
        <v>34350</v>
      </c>
      <c r="I24" s="24"/>
      <c r="J24" s="99">
        <f t="shared" si="1"/>
        <v>-85650</v>
      </c>
      <c r="K24" s="81">
        <f t="shared" si="2"/>
        <v>-0.71375</v>
      </c>
      <c r="L24" s="84"/>
      <c r="M24" s="89">
        <v>75000</v>
      </c>
      <c r="N24" s="27"/>
      <c r="O24" s="89">
        <v>75000</v>
      </c>
      <c r="P24" s="27"/>
    </row>
    <row r="25" spans="1:16">
      <c r="A25" s="5"/>
      <c r="B25" s="6" t="s">
        <v>157</v>
      </c>
      <c r="E25" s="16"/>
      <c r="F25" s="91">
        <v>0</v>
      </c>
      <c r="G25" s="20"/>
      <c r="H25" s="91">
        <v>125000</v>
      </c>
      <c r="I25" s="24"/>
      <c r="J25" s="99">
        <f t="shared" si="1"/>
        <v>125000</v>
      </c>
      <c r="K25" s="81"/>
      <c r="L25" s="84"/>
      <c r="M25" s="94">
        <v>0</v>
      </c>
      <c r="N25" s="27"/>
      <c r="O25" s="91">
        <v>435000</v>
      </c>
      <c r="P25" s="27"/>
    </row>
    <row r="26" spans="1:16">
      <c r="A26" s="2" t="s">
        <v>21</v>
      </c>
      <c r="B26" s="3"/>
      <c r="E26" s="16"/>
      <c r="F26" s="89">
        <v>792201.37</v>
      </c>
      <c r="G26" s="21"/>
      <c r="H26" s="89">
        <f>SUM(H16:H25)</f>
        <v>806096.4</v>
      </c>
      <c r="I26" s="24"/>
      <c r="J26" s="99">
        <f t="shared" si="1"/>
        <v>13895.030000000028</v>
      </c>
      <c r="K26" s="81">
        <f t="shared" si="2"/>
        <v>1.7539770222815942E-2</v>
      </c>
      <c r="L26" s="84"/>
      <c r="M26" s="89">
        <v>865000</v>
      </c>
      <c r="N26" s="27"/>
      <c r="O26" s="89">
        <f>SUM(O16:O25)</f>
        <v>1265000</v>
      </c>
      <c r="P26" s="27"/>
    </row>
    <row r="27" spans="1:16">
      <c r="A27" s="5"/>
      <c r="B27" s="6" t="s">
        <v>22</v>
      </c>
      <c r="E27" s="16"/>
      <c r="F27" s="91">
        <v>55000</v>
      </c>
      <c r="G27" s="20"/>
      <c r="H27" s="91">
        <v>7000</v>
      </c>
      <c r="I27" s="24"/>
      <c r="J27" s="99">
        <f t="shared" si="1"/>
        <v>-48000</v>
      </c>
      <c r="K27" s="81">
        <f t="shared" si="2"/>
        <v>-0.8727272727272728</v>
      </c>
      <c r="L27" s="84"/>
      <c r="M27" s="91">
        <v>25000</v>
      </c>
      <c r="N27" s="27"/>
      <c r="O27" s="91">
        <v>25000</v>
      </c>
      <c r="P27" s="27"/>
    </row>
    <row r="28" spans="1:16">
      <c r="A28" s="7" t="s">
        <v>23</v>
      </c>
      <c r="B28" s="8"/>
      <c r="C28" s="9"/>
      <c r="E28" s="16"/>
      <c r="F28" s="95">
        <v>847201.37</v>
      </c>
      <c r="G28" s="22">
        <v>0.68</v>
      </c>
      <c r="H28" s="95">
        <f>SUM(H26:H27)</f>
        <v>813096.4</v>
      </c>
      <c r="I28" s="25">
        <v>0.7</v>
      </c>
      <c r="J28" s="99">
        <f t="shared" si="1"/>
        <v>-34104.969999999972</v>
      </c>
      <c r="K28" s="81">
        <f t="shared" si="2"/>
        <v>-4.025603735744665E-2</v>
      </c>
      <c r="L28" s="84"/>
      <c r="M28" s="95">
        <v>890000</v>
      </c>
      <c r="N28" s="25">
        <v>0.66</v>
      </c>
      <c r="O28" s="95">
        <f>SUM(O26:O27)</f>
        <v>1290000</v>
      </c>
      <c r="P28" s="25">
        <v>0.67</v>
      </c>
    </row>
    <row r="29" spans="1:16">
      <c r="A29" s="2"/>
      <c r="B29" s="3"/>
      <c r="E29" s="16"/>
      <c r="G29" s="21"/>
      <c r="I29" s="24"/>
      <c r="K29" s="78"/>
      <c r="L29" s="85"/>
      <c r="N29" s="27"/>
      <c r="P29" s="27"/>
    </row>
    <row r="30" spans="1:16">
      <c r="A30" s="7" t="s">
        <v>24</v>
      </c>
      <c r="B30" s="8"/>
      <c r="E30" s="16"/>
      <c r="F30" s="95">
        <v>1245201.3700000001</v>
      </c>
      <c r="G30" s="25">
        <v>1</v>
      </c>
      <c r="H30" s="95">
        <f>SUM(H12+H28)</f>
        <v>1169432.67</v>
      </c>
      <c r="I30" s="25">
        <v>1</v>
      </c>
      <c r="J30" s="99">
        <f t="shared" si="1"/>
        <v>-75768.700000000186</v>
      </c>
      <c r="K30" s="81">
        <f t="shared" si="2"/>
        <v>-6.0848551748702406E-2</v>
      </c>
      <c r="L30" s="84"/>
      <c r="M30" s="93">
        <f t="shared" ref="M30:O30" si="3">M12+M28</f>
        <v>1339256</v>
      </c>
      <c r="N30" s="25">
        <v>1</v>
      </c>
      <c r="O30" s="93">
        <f t="shared" si="3"/>
        <v>1707000</v>
      </c>
      <c r="P30" s="25">
        <v>1</v>
      </c>
    </row>
    <row r="31" spans="1:16" ht="16" thickBot="1">
      <c r="A31" s="69"/>
      <c r="B31" s="70"/>
      <c r="C31" s="71"/>
      <c r="D31" s="71"/>
      <c r="E31" s="72"/>
      <c r="F31" s="96"/>
      <c r="G31" s="73"/>
      <c r="H31" s="96"/>
      <c r="I31" s="74"/>
      <c r="J31" s="101"/>
      <c r="K31" s="79"/>
      <c r="L31" s="86"/>
      <c r="M31" s="96"/>
      <c r="N31" s="75"/>
      <c r="O31" s="96"/>
      <c r="P31" s="75"/>
    </row>
    <row r="32" spans="1:16">
      <c r="A32" s="3" t="s">
        <v>25</v>
      </c>
      <c r="B32" s="3"/>
      <c r="C32" s="6"/>
      <c r="D32" s="6"/>
      <c r="E32" s="65"/>
      <c r="F32" s="97"/>
      <c r="G32" s="66"/>
      <c r="H32" s="97"/>
      <c r="I32" s="67"/>
      <c r="J32" s="102"/>
      <c r="K32" s="80"/>
      <c r="L32" s="87"/>
      <c r="M32" s="97"/>
      <c r="N32" s="68"/>
      <c r="O32" s="97"/>
      <c r="P32" s="68"/>
    </row>
    <row r="33" spans="1:16">
      <c r="A33" s="2" t="s">
        <v>26</v>
      </c>
      <c r="B33" s="3"/>
      <c r="E33" s="16"/>
      <c r="G33" s="21"/>
      <c r="I33" s="24"/>
      <c r="L33" s="83"/>
      <c r="N33" s="27"/>
      <c r="P33" s="27"/>
    </row>
    <row r="34" spans="1:16">
      <c r="A34" s="2" t="s">
        <v>27</v>
      </c>
      <c r="B34" s="3"/>
      <c r="E34" s="16"/>
      <c r="G34" s="21"/>
      <c r="I34" s="24"/>
      <c r="L34" s="83"/>
      <c r="N34" s="27"/>
      <c r="P34" s="27"/>
    </row>
    <row r="35" spans="1:16">
      <c r="A35" s="2" t="s">
        <v>28</v>
      </c>
      <c r="B35" s="3"/>
      <c r="E35" s="16"/>
      <c r="G35" s="21"/>
      <c r="I35" s="24"/>
      <c r="L35" s="83"/>
      <c r="N35" s="27"/>
      <c r="P35" s="27"/>
    </row>
    <row r="36" spans="1:16">
      <c r="A36" s="5"/>
      <c r="B36" s="6" t="s">
        <v>29</v>
      </c>
      <c r="E36" s="16"/>
      <c r="F36" s="89">
        <v>160000</v>
      </c>
      <c r="G36" s="21"/>
      <c r="H36" s="89">
        <v>127168.45</v>
      </c>
      <c r="I36" s="24"/>
      <c r="J36" s="99">
        <f t="shared" ref="J36:J99" si="4">SUM(H36-F36)</f>
        <v>-32831.550000000003</v>
      </c>
      <c r="K36" s="81">
        <f t="shared" ref="K36:K39" si="5">(H36/F36)-1</f>
        <v>-0.20519718750000004</v>
      </c>
      <c r="L36" s="84"/>
      <c r="M36" s="89">
        <v>213392</v>
      </c>
      <c r="N36" s="27"/>
      <c r="O36" s="89">
        <v>196285.71428571429</v>
      </c>
      <c r="P36" s="27"/>
    </row>
    <row r="37" spans="1:16">
      <c r="A37" s="5"/>
      <c r="B37" s="6" t="s">
        <v>30</v>
      </c>
      <c r="E37" s="16"/>
      <c r="F37" s="89">
        <v>57000</v>
      </c>
      <c r="G37" s="21"/>
      <c r="H37" s="89">
        <v>45763.09</v>
      </c>
      <c r="I37" s="24"/>
      <c r="J37" s="99">
        <f t="shared" si="4"/>
        <v>-11236.910000000003</v>
      </c>
      <c r="K37" s="81">
        <f t="shared" si="5"/>
        <v>-0.19713877192982465</v>
      </c>
      <c r="L37" s="84"/>
      <c r="M37" s="89">
        <v>26534</v>
      </c>
      <c r="N37" s="27"/>
      <c r="O37" s="89">
        <v>24874.985555555555</v>
      </c>
      <c r="P37" s="27"/>
    </row>
    <row r="38" spans="1:16">
      <c r="A38" s="5"/>
      <c r="B38" s="6" t="s">
        <v>31</v>
      </c>
      <c r="E38" s="16"/>
      <c r="F38" s="91">
        <v>41000</v>
      </c>
      <c r="G38" s="20"/>
      <c r="H38" s="91">
        <v>36573.120000000003</v>
      </c>
      <c r="I38" s="24"/>
      <c r="J38" s="99">
        <f t="shared" si="4"/>
        <v>-4426.8799999999974</v>
      </c>
      <c r="K38" s="81">
        <f t="shared" si="5"/>
        <v>-0.10797268292682916</v>
      </c>
      <c r="L38" s="84"/>
      <c r="M38" s="91">
        <v>57266</v>
      </c>
      <c r="N38" s="27"/>
      <c r="O38" s="91">
        <v>53086</v>
      </c>
      <c r="P38" s="27"/>
    </row>
    <row r="39" spans="1:16">
      <c r="A39" s="10" t="s">
        <v>32</v>
      </c>
      <c r="B39" s="11"/>
      <c r="C39" s="12"/>
      <c r="E39" s="16"/>
      <c r="F39" s="95">
        <v>258000</v>
      </c>
      <c r="G39" s="21"/>
      <c r="H39" s="95">
        <f>SUM(H36:H38)</f>
        <v>209504.65999999997</v>
      </c>
      <c r="I39" s="24"/>
      <c r="J39" s="99">
        <f t="shared" si="4"/>
        <v>-48495.340000000026</v>
      </c>
      <c r="K39" s="81">
        <f t="shared" si="5"/>
        <v>-0.1879664341085272</v>
      </c>
      <c r="L39" s="84"/>
      <c r="M39" s="95">
        <f>SUM(M36:M38)</f>
        <v>297192</v>
      </c>
      <c r="N39" s="27"/>
      <c r="O39" s="95">
        <v>274246.69984126987</v>
      </c>
      <c r="P39" s="27"/>
    </row>
    <row r="40" spans="1:16">
      <c r="A40" s="5"/>
      <c r="B40" s="6"/>
      <c r="E40" s="16"/>
      <c r="G40" s="21"/>
      <c r="I40" s="24"/>
      <c r="K40" s="78"/>
      <c r="L40" s="85"/>
      <c r="N40" s="27"/>
      <c r="P40" s="27"/>
    </row>
    <row r="41" spans="1:16">
      <c r="A41" s="5" t="s">
        <v>33</v>
      </c>
      <c r="B41" s="6"/>
      <c r="E41" s="16"/>
      <c r="G41" s="21"/>
      <c r="I41" s="24"/>
      <c r="K41" s="78"/>
      <c r="L41" s="85"/>
      <c r="N41" s="27"/>
      <c r="P41" s="27"/>
    </row>
    <row r="42" spans="1:16">
      <c r="A42" s="5"/>
      <c r="B42" s="6" t="s">
        <v>34</v>
      </c>
      <c r="E42" s="16"/>
      <c r="F42" s="103">
        <v>42000</v>
      </c>
      <c r="G42" s="21"/>
      <c r="H42" s="103">
        <v>27573.1</v>
      </c>
      <c r="I42" s="24"/>
      <c r="J42" s="99">
        <f t="shared" si="4"/>
        <v>-14426.900000000001</v>
      </c>
      <c r="K42" s="81">
        <f>(H42/F42)-1</f>
        <v>-0.34349761904761911</v>
      </c>
      <c r="L42" s="84"/>
      <c r="M42" s="89">
        <v>10000</v>
      </c>
      <c r="N42" s="27"/>
      <c r="O42" s="89">
        <v>10000</v>
      </c>
      <c r="P42" s="27"/>
    </row>
    <row r="43" spans="1:16">
      <c r="A43" s="5"/>
      <c r="B43" s="6" t="s">
        <v>35</v>
      </c>
      <c r="E43" s="16"/>
      <c r="F43" s="89">
        <v>37000</v>
      </c>
      <c r="G43" s="21"/>
      <c r="H43" s="89">
        <v>30500.25</v>
      </c>
      <c r="I43" s="24"/>
      <c r="J43" s="99">
        <f t="shared" si="4"/>
        <v>-6499.75</v>
      </c>
      <c r="K43" s="81">
        <f t="shared" ref="K43:K48" si="6">(H43/F43)-1</f>
        <v>-0.17566891891891889</v>
      </c>
      <c r="L43" s="84"/>
      <c r="M43" s="89">
        <v>38500</v>
      </c>
      <c r="N43" s="27"/>
      <c r="O43" s="89">
        <v>31000</v>
      </c>
      <c r="P43" s="27"/>
    </row>
    <row r="44" spans="1:16">
      <c r="A44" s="5"/>
      <c r="B44" s="6" t="s">
        <v>36</v>
      </c>
      <c r="E44" s="16"/>
      <c r="F44" s="89">
        <v>23000</v>
      </c>
      <c r="G44" s="21"/>
      <c r="H44" s="89">
        <v>15525</v>
      </c>
      <c r="I44" s="24"/>
      <c r="J44" s="99">
        <f t="shared" si="4"/>
        <v>-7475</v>
      </c>
      <c r="K44" s="81">
        <f t="shared" si="6"/>
        <v>-0.32499999999999996</v>
      </c>
      <c r="L44" s="84"/>
      <c r="M44" s="89">
        <v>30000</v>
      </c>
      <c r="N44" s="27"/>
      <c r="O44" s="89">
        <v>25000</v>
      </c>
      <c r="P44" s="27"/>
    </row>
    <row r="45" spans="1:16">
      <c r="A45" s="5"/>
      <c r="B45" s="6" t="s">
        <v>37</v>
      </c>
      <c r="E45" s="16"/>
      <c r="F45" s="89">
        <v>21000</v>
      </c>
      <c r="G45" s="21"/>
      <c r="H45" s="89">
        <v>17485</v>
      </c>
      <c r="I45" s="24"/>
      <c r="J45" s="99">
        <f t="shared" si="4"/>
        <v>-3515</v>
      </c>
      <c r="K45" s="81">
        <f t="shared" si="6"/>
        <v>-0.16738095238095241</v>
      </c>
      <c r="L45" s="84"/>
      <c r="M45" s="89">
        <v>14750</v>
      </c>
      <c r="N45" s="27"/>
      <c r="O45" s="89">
        <v>11800</v>
      </c>
      <c r="P45" s="27"/>
    </row>
    <row r="46" spans="1:16">
      <c r="A46" s="5"/>
      <c r="B46" s="6" t="s">
        <v>38</v>
      </c>
      <c r="E46" s="16"/>
      <c r="F46" s="91">
        <v>2000</v>
      </c>
      <c r="G46" s="20"/>
      <c r="H46" s="91">
        <v>1840</v>
      </c>
      <c r="I46" s="24"/>
      <c r="J46" s="99">
        <f t="shared" si="4"/>
        <v>-160</v>
      </c>
      <c r="K46" s="81">
        <f t="shared" si="6"/>
        <v>-7.999999999999996E-2</v>
      </c>
      <c r="L46" s="84"/>
      <c r="M46" s="91">
        <v>14375</v>
      </c>
      <c r="N46" s="27"/>
      <c r="O46" s="91">
        <v>11500</v>
      </c>
      <c r="P46" s="27"/>
    </row>
    <row r="47" spans="1:16">
      <c r="A47" s="10" t="s">
        <v>39</v>
      </c>
      <c r="B47" s="11"/>
      <c r="C47" s="12"/>
      <c r="D47" s="12"/>
      <c r="E47" s="16"/>
      <c r="F47" s="95">
        <v>125000</v>
      </c>
      <c r="G47" s="21"/>
      <c r="H47" s="95">
        <f>SUM(H42:H46)</f>
        <v>92923.35</v>
      </c>
      <c r="I47" s="24"/>
      <c r="J47" s="99">
        <f t="shared" si="4"/>
        <v>-32076.649999999994</v>
      </c>
      <c r="K47" s="81">
        <f t="shared" si="6"/>
        <v>-0.25661319999999999</v>
      </c>
      <c r="L47" s="84"/>
      <c r="M47" s="95">
        <v>107625</v>
      </c>
      <c r="N47" s="27"/>
      <c r="O47" s="95">
        <v>89300</v>
      </c>
      <c r="P47" s="27"/>
    </row>
    <row r="48" spans="1:16">
      <c r="A48" s="13" t="s">
        <v>40</v>
      </c>
      <c r="B48" s="14"/>
      <c r="C48" s="12"/>
      <c r="D48" s="12"/>
      <c r="E48" s="16"/>
      <c r="F48" s="95">
        <v>383000</v>
      </c>
      <c r="G48" s="21"/>
      <c r="H48" s="95">
        <f>SUM(H39+H47)</f>
        <v>302428.01</v>
      </c>
      <c r="I48" s="24"/>
      <c r="J48" s="99">
        <f t="shared" si="4"/>
        <v>-80571.989999999991</v>
      </c>
      <c r="K48" s="81">
        <f t="shared" si="6"/>
        <v>-0.21037073107049609</v>
      </c>
      <c r="L48" s="84"/>
      <c r="M48" s="95">
        <f>SUM(M39+M47)</f>
        <v>404817</v>
      </c>
      <c r="N48" s="27"/>
      <c r="O48" s="95">
        <v>363546.69984126987</v>
      </c>
      <c r="P48" s="27"/>
    </row>
    <row r="49" spans="1:16">
      <c r="A49" s="2"/>
      <c r="B49" s="3"/>
      <c r="E49" s="16"/>
      <c r="G49" s="21"/>
      <c r="I49" s="24"/>
      <c r="K49" s="78"/>
      <c r="L49" s="85"/>
      <c r="N49" s="27"/>
      <c r="P49" s="27"/>
    </row>
    <row r="50" spans="1:16">
      <c r="A50" s="2" t="s">
        <v>41</v>
      </c>
      <c r="B50" s="3"/>
      <c r="E50" s="16"/>
      <c r="G50" s="21"/>
      <c r="I50" s="24"/>
      <c r="K50" s="78"/>
      <c r="L50" s="85"/>
      <c r="N50" s="27"/>
      <c r="P50" s="27"/>
    </row>
    <row r="51" spans="1:16">
      <c r="A51" s="5"/>
      <c r="B51" s="6" t="s">
        <v>42</v>
      </c>
      <c r="E51" s="16"/>
      <c r="F51" s="89">
        <v>178000</v>
      </c>
      <c r="G51" s="21"/>
      <c r="H51" s="89">
        <v>122678.75</v>
      </c>
      <c r="I51" s="24"/>
      <c r="J51" s="99">
        <f t="shared" si="4"/>
        <v>-55321.25</v>
      </c>
      <c r="K51" s="81">
        <f t="shared" ref="K51:K65" si="7">(H51/F51)-1</f>
        <v>-0.31079353932584275</v>
      </c>
      <c r="L51" s="84"/>
      <c r="M51" s="89">
        <v>130000</v>
      </c>
      <c r="N51" s="27"/>
      <c r="O51" s="89">
        <v>120000</v>
      </c>
      <c r="P51" s="27"/>
    </row>
    <row r="52" spans="1:16">
      <c r="A52" s="5"/>
      <c r="B52" s="6" t="s">
        <v>43</v>
      </c>
      <c r="E52" s="16"/>
      <c r="F52" s="89">
        <v>29000</v>
      </c>
      <c r="G52" s="21"/>
      <c r="H52" s="89">
        <v>25306.49</v>
      </c>
      <c r="I52" s="24"/>
      <c r="J52" s="99">
        <f t="shared" si="4"/>
        <v>-3693.5099999999984</v>
      </c>
      <c r="K52" s="81">
        <f t="shared" si="7"/>
        <v>-0.12736241379310342</v>
      </c>
      <c r="L52" s="84"/>
      <c r="M52" s="89">
        <v>24600</v>
      </c>
      <c r="N52" s="27"/>
      <c r="O52" s="89">
        <v>21400</v>
      </c>
      <c r="P52" s="27"/>
    </row>
    <row r="53" spans="1:16">
      <c r="A53" s="5"/>
      <c r="B53" s="6" t="s">
        <v>44</v>
      </c>
      <c r="E53" s="16"/>
      <c r="F53" s="89">
        <v>30000</v>
      </c>
      <c r="G53" s="21"/>
      <c r="H53" s="89">
        <v>22425.54</v>
      </c>
      <c r="I53" s="24"/>
      <c r="J53" s="99">
        <f t="shared" si="4"/>
        <v>-7574.4599999999991</v>
      </c>
      <c r="K53" s="81">
        <f t="shared" si="7"/>
        <v>-0.25248199999999998</v>
      </c>
      <c r="L53" s="84"/>
      <c r="M53" s="89">
        <v>27000</v>
      </c>
      <c r="N53" s="27"/>
      <c r="O53" s="89">
        <v>22000</v>
      </c>
      <c r="P53" s="27"/>
    </row>
    <row r="54" spans="1:16">
      <c r="A54" s="5"/>
      <c r="B54" s="6" t="s">
        <v>45</v>
      </c>
      <c r="E54" s="16"/>
      <c r="F54" s="89">
        <v>20000</v>
      </c>
      <c r="G54" s="21"/>
      <c r="H54" s="89">
        <v>18274.599999999999</v>
      </c>
      <c r="I54" s="24"/>
      <c r="J54" s="99">
        <f t="shared" si="4"/>
        <v>-1725.4000000000015</v>
      </c>
      <c r="K54" s="81">
        <f t="shared" si="7"/>
        <v>-8.6270000000000069E-2</v>
      </c>
      <c r="L54" s="84"/>
      <c r="M54" s="89">
        <v>17500</v>
      </c>
      <c r="N54" s="27"/>
      <c r="O54" s="89">
        <v>14000</v>
      </c>
      <c r="P54" s="27"/>
    </row>
    <row r="55" spans="1:16">
      <c r="A55" s="5"/>
      <c r="B55" s="6" t="s">
        <v>46</v>
      </c>
      <c r="E55" s="16"/>
      <c r="F55" s="89">
        <v>34000</v>
      </c>
      <c r="G55" s="21"/>
      <c r="H55" s="89">
        <v>23236.81</v>
      </c>
      <c r="I55" s="24"/>
      <c r="J55" s="99">
        <f t="shared" si="4"/>
        <v>-10763.189999999999</v>
      </c>
      <c r="K55" s="81">
        <f t="shared" si="7"/>
        <v>-0.31656441176470584</v>
      </c>
      <c r="L55" s="84"/>
      <c r="M55" s="89">
        <v>20000</v>
      </c>
      <c r="N55" s="27"/>
      <c r="O55" s="89">
        <v>16000</v>
      </c>
      <c r="P55" s="27"/>
    </row>
    <row r="56" spans="1:16">
      <c r="A56" s="5"/>
      <c r="B56" s="6" t="s">
        <v>47</v>
      </c>
      <c r="E56" s="16"/>
      <c r="F56" s="89">
        <v>1000</v>
      </c>
      <c r="G56" s="21"/>
      <c r="H56" s="89">
        <v>1084.93</v>
      </c>
      <c r="I56" s="24"/>
      <c r="J56" s="99">
        <f t="shared" si="4"/>
        <v>84.930000000000064</v>
      </c>
      <c r="K56" s="81">
        <f t="shared" si="7"/>
        <v>8.4930000000000172E-2</v>
      </c>
      <c r="L56" s="84"/>
      <c r="M56" s="89">
        <v>1250</v>
      </c>
      <c r="N56" s="27"/>
      <c r="O56" s="89">
        <v>1000</v>
      </c>
      <c r="P56" s="27"/>
    </row>
    <row r="57" spans="1:16">
      <c r="A57" s="5"/>
      <c r="B57" s="6" t="s">
        <v>48</v>
      </c>
      <c r="E57" s="16"/>
      <c r="F57" s="89">
        <v>5000</v>
      </c>
      <c r="G57" s="21"/>
      <c r="H57" s="89">
        <v>4049.82</v>
      </c>
      <c r="I57" s="24"/>
      <c r="J57" s="99">
        <f t="shared" si="4"/>
        <v>-950.17999999999984</v>
      </c>
      <c r="K57" s="81">
        <f t="shared" si="7"/>
        <v>-0.19003599999999998</v>
      </c>
      <c r="L57" s="84"/>
      <c r="M57" s="89">
        <v>5500</v>
      </c>
      <c r="N57" s="27"/>
      <c r="O57" s="89">
        <v>4500</v>
      </c>
      <c r="P57" s="27"/>
    </row>
    <row r="58" spans="1:16">
      <c r="A58" s="5"/>
      <c r="B58" s="6" t="s">
        <v>49</v>
      </c>
      <c r="E58" s="16"/>
      <c r="F58" s="89">
        <v>8000</v>
      </c>
      <c r="G58" s="21"/>
      <c r="H58" s="89">
        <v>7456.08</v>
      </c>
      <c r="I58" s="24"/>
      <c r="J58" s="99">
        <f t="shared" si="4"/>
        <v>-543.92000000000007</v>
      </c>
      <c r="K58" s="81">
        <f t="shared" si="7"/>
        <v>-6.7989999999999995E-2</v>
      </c>
      <c r="L58" s="84"/>
      <c r="M58" s="89">
        <v>9500</v>
      </c>
      <c r="N58" s="27"/>
      <c r="O58" s="89">
        <v>8000</v>
      </c>
      <c r="P58" s="27"/>
    </row>
    <row r="59" spans="1:16">
      <c r="A59" s="5"/>
      <c r="B59" s="6" t="s">
        <v>50</v>
      </c>
      <c r="E59" s="16"/>
      <c r="F59" s="89">
        <v>4000</v>
      </c>
      <c r="G59" s="21"/>
      <c r="H59" s="89">
        <v>3650.3</v>
      </c>
      <c r="I59" s="24"/>
      <c r="J59" s="99">
        <f t="shared" si="4"/>
        <v>-349.69999999999982</v>
      </c>
      <c r="K59" s="81">
        <f t="shared" si="7"/>
        <v>-8.7424999999999975E-2</v>
      </c>
      <c r="L59" s="84"/>
      <c r="M59" s="89">
        <v>4500</v>
      </c>
      <c r="N59" s="27"/>
      <c r="O59" s="89">
        <v>4000</v>
      </c>
      <c r="P59" s="27"/>
    </row>
    <row r="60" spans="1:16">
      <c r="A60" s="5"/>
      <c r="B60" s="6" t="s">
        <v>51</v>
      </c>
      <c r="E60" s="16"/>
      <c r="F60" s="89">
        <v>3000</v>
      </c>
      <c r="G60" s="21"/>
      <c r="H60" s="89">
        <v>5542.83</v>
      </c>
      <c r="I60" s="24"/>
      <c r="J60" s="99">
        <f t="shared" si="4"/>
        <v>2542.83</v>
      </c>
      <c r="K60" s="81">
        <f t="shared" si="7"/>
        <v>0.84760999999999997</v>
      </c>
      <c r="L60" s="84"/>
      <c r="M60" s="89">
        <v>3000</v>
      </c>
      <c r="N60" s="27"/>
      <c r="O60" s="89">
        <v>2400</v>
      </c>
      <c r="P60" s="27"/>
    </row>
    <row r="61" spans="1:16">
      <c r="A61" s="5"/>
      <c r="B61" s="4" t="s">
        <v>116</v>
      </c>
      <c r="E61" s="16"/>
      <c r="F61" s="89">
        <v>0</v>
      </c>
      <c r="G61" s="21"/>
      <c r="H61" s="89">
        <v>0</v>
      </c>
      <c r="I61" s="24"/>
      <c r="J61" s="99">
        <f t="shared" si="4"/>
        <v>0</v>
      </c>
      <c r="K61" s="81"/>
      <c r="L61" s="84"/>
      <c r="M61" s="89">
        <v>0</v>
      </c>
      <c r="N61" s="27"/>
      <c r="O61" s="89">
        <v>0</v>
      </c>
      <c r="P61" s="27"/>
    </row>
    <row r="62" spans="1:16">
      <c r="A62" s="5"/>
      <c r="B62" s="6" t="s">
        <v>52</v>
      </c>
      <c r="E62" s="16"/>
      <c r="F62" s="89">
        <v>2000</v>
      </c>
      <c r="G62" s="21"/>
      <c r="H62" s="89">
        <v>1108.4000000000001</v>
      </c>
      <c r="I62" s="24"/>
      <c r="J62" s="99">
        <f t="shared" si="4"/>
        <v>-891.59999999999991</v>
      </c>
      <c r="K62" s="81">
        <f t="shared" si="7"/>
        <v>-0.44579999999999997</v>
      </c>
      <c r="L62" s="84"/>
      <c r="M62" s="89">
        <v>1000</v>
      </c>
      <c r="N62" s="27"/>
      <c r="O62" s="89">
        <v>1000</v>
      </c>
      <c r="P62" s="27"/>
    </row>
    <row r="63" spans="1:16">
      <c r="A63" s="5"/>
      <c r="B63" s="6" t="s">
        <v>53</v>
      </c>
      <c r="E63" s="16"/>
      <c r="F63" s="91">
        <v>0</v>
      </c>
      <c r="G63" s="20"/>
      <c r="H63" s="91">
        <v>0</v>
      </c>
      <c r="I63" s="24"/>
      <c r="J63" s="99">
        <f t="shared" si="4"/>
        <v>0</v>
      </c>
      <c r="K63" s="81"/>
      <c r="L63" s="84"/>
      <c r="M63" s="91">
        <v>5000</v>
      </c>
      <c r="N63" s="27"/>
      <c r="O63" s="91">
        <v>5000</v>
      </c>
      <c r="P63" s="27"/>
    </row>
    <row r="64" spans="1:16">
      <c r="A64" s="5" t="s">
        <v>54</v>
      </c>
      <c r="B64" s="6"/>
      <c r="E64" s="16"/>
      <c r="F64" s="95">
        <v>314000</v>
      </c>
      <c r="G64" s="21"/>
      <c r="H64" s="95">
        <f>SUM(H51:H63)</f>
        <v>234814.54999999996</v>
      </c>
      <c r="I64" s="24"/>
      <c r="J64" s="99">
        <f t="shared" si="4"/>
        <v>-79185.450000000041</v>
      </c>
      <c r="K64" s="81">
        <f t="shared" si="7"/>
        <v>-0.25218296178343957</v>
      </c>
      <c r="L64" s="84"/>
      <c r="M64" s="95">
        <v>248850</v>
      </c>
      <c r="N64" s="27"/>
      <c r="O64" s="95">
        <f>SUM(O51:O63)</f>
        <v>219300</v>
      </c>
      <c r="P64" s="27"/>
    </row>
    <row r="65" spans="1:16">
      <c r="A65" s="7" t="s">
        <v>55</v>
      </c>
      <c r="B65" s="8"/>
      <c r="C65" s="9"/>
      <c r="D65" s="9"/>
      <c r="E65" s="16"/>
      <c r="F65" s="95">
        <v>697000</v>
      </c>
      <c r="G65" s="22">
        <v>0.56000000000000005</v>
      </c>
      <c r="H65" s="95">
        <f>SUM(H48+H64)</f>
        <v>537242.55999999994</v>
      </c>
      <c r="I65" s="25">
        <v>0.46</v>
      </c>
      <c r="J65" s="99">
        <f t="shared" si="4"/>
        <v>-159757.44000000006</v>
      </c>
      <c r="K65" s="81">
        <f t="shared" si="7"/>
        <v>-0.2292072309899571</v>
      </c>
      <c r="L65" s="84"/>
      <c r="M65" s="95">
        <f>SUM(M48+M64)</f>
        <v>653667</v>
      </c>
      <c r="N65" s="25">
        <v>0.49</v>
      </c>
      <c r="O65" s="95">
        <f>SUM(O48+O64)</f>
        <v>582846.69984126987</v>
      </c>
      <c r="P65" s="25">
        <v>0.47</v>
      </c>
    </row>
    <row r="66" spans="1:16">
      <c r="A66" s="6"/>
      <c r="B66" s="6"/>
      <c r="E66" s="16"/>
      <c r="G66" s="21"/>
      <c r="I66" s="24"/>
      <c r="K66" s="78"/>
      <c r="L66" s="85"/>
      <c r="N66" s="27"/>
      <c r="P66" s="27"/>
    </row>
    <row r="67" spans="1:16">
      <c r="A67" s="2" t="s">
        <v>56</v>
      </c>
      <c r="B67" s="3"/>
      <c r="E67" s="16"/>
      <c r="G67" s="21"/>
      <c r="I67" s="24"/>
      <c r="K67" s="78"/>
      <c r="L67" s="85"/>
      <c r="N67" s="27"/>
      <c r="P67" s="27"/>
    </row>
    <row r="68" spans="1:16">
      <c r="A68" s="2" t="s">
        <v>57</v>
      </c>
      <c r="B68" s="3"/>
      <c r="E68" s="16"/>
      <c r="G68" s="21"/>
      <c r="I68" s="24"/>
      <c r="K68" s="78"/>
      <c r="L68" s="85"/>
      <c r="N68" s="27"/>
      <c r="P68" s="27"/>
    </row>
    <row r="69" spans="1:16">
      <c r="A69" s="5"/>
      <c r="B69" s="6" t="s">
        <v>58</v>
      </c>
      <c r="E69" s="16"/>
      <c r="F69" s="89">
        <v>163000</v>
      </c>
      <c r="G69" s="21"/>
      <c r="H69" s="89">
        <v>191308.06</v>
      </c>
      <c r="I69" s="24"/>
      <c r="J69" s="99">
        <f t="shared" si="4"/>
        <v>28308.059999999998</v>
      </c>
      <c r="K69" s="81">
        <f t="shared" ref="K69:K74" si="8">(H69/F69)-1</f>
        <v>0.17366907975460122</v>
      </c>
      <c r="L69" s="84"/>
      <c r="M69" s="89">
        <v>304760</v>
      </c>
      <c r="N69" s="27"/>
      <c r="O69" s="89">
        <v>200760</v>
      </c>
      <c r="P69" s="27"/>
    </row>
    <row r="70" spans="1:16">
      <c r="A70" s="5"/>
      <c r="B70" s="6" t="s">
        <v>59</v>
      </c>
      <c r="E70" s="16"/>
      <c r="F70" s="89">
        <v>63000</v>
      </c>
      <c r="G70" s="21"/>
      <c r="H70" s="89">
        <v>89515.85</v>
      </c>
      <c r="I70" s="24"/>
      <c r="J70" s="99">
        <f t="shared" si="4"/>
        <v>26515.850000000006</v>
      </c>
      <c r="K70" s="81">
        <f t="shared" si="8"/>
        <v>0.42088650793650806</v>
      </c>
      <c r="L70" s="84"/>
      <c r="M70" s="89">
        <v>65284</v>
      </c>
      <c r="N70" s="27"/>
      <c r="O70" s="89">
        <v>54322.103999999999</v>
      </c>
      <c r="P70" s="27"/>
    </row>
    <row r="71" spans="1:16">
      <c r="A71" s="5"/>
      <c r="B71" s="6" t="s">
        <v>60</v>
      </c>
      <c r="E71" s="16"/>
      <c r="F71" s="89">
        <v>3000</v>
      </c>
      <c r="G71" s="21"/>
      <c r="H71" s="89">
        <v>2118</v>
      </c>
      <c r="I71" s="24"/>
      <c r="J71" s="99">
        <f t="shared" si="4"/>
        <v>-882</v>
      </c>
      <c r="K71" s="81">
        <f t="shared" si="8"/>
        <v>-0.29400000000000004</v>
      </c>
      <c r="L71" s="84"/>
      <c r="M71" s="89">
        <v>18846</v>
      </c>
      <c r="N71" s="27"/>
      <c r="O71" s="89">
        <v>1600</v>
      </c>
      <c r="P71" s="27"/>
    </row>
    <row r="72" spans="1:16">
      <c r="A72" s="5"/>
      <c r="B72" s="6" t="s">
        <v>61</v>
      </c>
      <c r="E72" s="16"/>
      <c r="F72" s="89">
        <v>4000</v>
      </c>
      <c r="G72" s="21"/>
      <c r="H72" s="89">
        <v>2627</v>
      </c>
      <c r="I72" s="24"/>
      <c r="J72" s="99">
        <f t="shared" si="4"/>
        <v>-1373</v>
      </c>
      <c r="K72" s="81">
        <f t="shared" si="8"/>
        <v>-0.34325000000000006</v>
      </c>
      <c r="L72" s="84"/>
      <c r="M72" s="89">
        <v>0</v>
      </c>
      <c r="N72" s="27"/>
      <c r="O72" s="89">
        <v>4000</v>
      </c>
      <c r="P72" s="27"/>
    </row>
    <row r="73" spans="1:16">
      <c r="A73" s="5"/>
      <c r="B73" s="6" t="s">
        <v>62</v>
      </c>
      <c r="E73" s="16"/>
      <c r="F73" s="91">
        <v>4000</v>
      </c>
      <c r="G73" s="20"/>
      <c r="H73" s="91">
        <v>3929.12</v>
      </c>
      <c r="I73" s="24"/>
      <c r="J73" s="99">
        <f t="shared" si="4"/>
        <v>-70.880000000000109</v>
      </c>
      <c r="K73" s="81">
        <f t="shared" si="8"/>
        <v>-1.7720000000000069E-2</v>
      </c>
      <c r="L73" s="84"/>
      <c r="M73" s="91">
        <v>0</v>
      </c>
      <c r="N73" s="27"/>
      <c r="O73" s="91">
        <v>3000</v>
      </c>
      <c r="P73" s="27"/>
    </row>
    <row r="74" spans="1:16">
      <c r="A74" s="5" t="s">
        <v>63</v>
      </c>
      <c r="B74" s="6"/>
      <c r="E74" s="16"/>
      <c r="F74" s="95">
        <v>237000</v>
      </c>
      <c r="G74" s="21"/>
      <c r="H74" s="95">
        <f>SUM(H69:H73)</f>
        <v>289498.03000000003</v>
      </c>
      <c r="I74" s="24"/>
      <c r="J74" s="99">
        <f t="shared" si="4"/>
        <v>52498.030000000028</v>
      </c>
      <c r="K74" s="81">
        <f t="shared" si="8"/>
        <v>0.22151067510548539</v>
      </c>
      <c r="L74" s="84"/>
      <c r="M74" s="95">
        <f>SUM(M69:M73)</f>
        <v>388890</v>
      </c>
      <c r="N74" s="27"/>
      <c r="O74" s="95">
        <f>SUM(O69:O73)</f>
        <v>263682.10399999999</v>
      </c>
      <c r="P74" s="27"/>
    </row>
    <row r="75" spans="1:16">
      <c r="A75" s="5"/>
      <c r="B75" s="6"/>
      <c r="E75" s="16"/>
      <c r="G75" s="21"/>
      <c r="I75" s="24"/>
      <c r="K75" s="78"/>
      <c r="L75" s="85"/>
      <c r="N75" s="27"/>
      <c r="P75" s="27"/>
    </row>
    <row r="76" spans="1:16">
      <c r="A76" s="5" t="s">
        <v>64</v>
      </c>
      <c r="B76" s="6"/>
      <c r="E76" s="16"/>
      <c r="G76" s="21"/>
      <c r="I76" s="24"/>
      <c r="K76" s="78"/>
      <c r="L76" s="85"/>
      <c r="N76" s="27"/>
      <c r="P76" s="27"/>
    </row>
    <row r="77" spans="1:16">
      <c r="A77" s="5"/>
      <c r="B77" s="6" t="s">
        <v>65</v>
      </c>
      <c r="E77" s="16"/>
      <c r="F77" s="89">
        <v>20000</v>
      </c>
      <c r="G77" s="21"/>
      <c r="H77" s="89">
        <v>14831.96</v>
      </c>
      <c r="I77" s="24"/>
      <c r="J77" s="99">
        <f t="shared" si="4"/>
        <v>-5168.0400000000009</v>
      </c>
      <c r="K77" s="81">
        <f t="shared" ref="K77:K82" si="9">(H77/F77)-1</f>
        <v>-0.25840200000000002</v>
      </c>
      <c r="L77" s="84"/>
      <c r="M77" s="89">
        <v>12000</v>
      </c>
      <c r="N77" s="27"/>
      <c r="O77" s="89">
        <v>12000</v>
      </c>
      <c r="P77" s="27"/>
    </row>
    <row r="78" spans="1:16">
      <c r="A78" s="5"/>
      <c r="B78" s="6" t="s">
        <v>66</v>
      </c>
      <c r="E78" s="16"/>
      <c r="F78" s="89">
        <v>1000</v>
      </c>
      <c r="G78" s="21"/>
      <c r="H78" s="89">
        <v>2652.33</v>
      </c>
      <c r="I78" s="24"/>
      <c r="J78" s="99">
        <f t="shared" si="4"/>
        <v>1652.33</v>
      </c>
      <c r="K78" s="81">
        <f t="shared" si="9"/>
        <v>1.6523300000000001</v>
      </c>
      <c r="L78" s="84"/>
      <c r="M78" s="89">
        <v>1000</v>
      </c>
      <c r="N78" s="27"/>
      <c r="O78" s="89">
        <v>1000</v>
      </c>
      <c r="P78" s="27"/>
    </row>
    <row r="79" spans="1:16">
      <c r="A79" s="5"/>
      <c r="B79" s="6" t="s">
        <v>67</v>
      </c>
      <c r="E79" s="16"/>
      <c r="F79" s="89">
        <v>6000</v>
      </c>
      <c r="G79" s="21"/>
      <c r="H79" s="89">
        <v>4121.68</v>
      </c>
      <c r="I79" s="24"/>
      <c r="J79" s="99">
        <f t="shared" si="4"/>
        <v>-1878.3199999999997</v>
      </c>
      <c r="K79" s="81">
        <f t="shared" si="9"/>
        <v>-0.31305333333333329</v>
      </c>
      <c r="L79" s="84"/>
      <c r="M79" s="89">
        <v>5000</v>
      </c>
      <c r="N79" s="27"/>
      <c r="O79" s="89">
        <v>5000</v>
      </c>
      <c r="P79" s="27"/>
    </row>
    <row r="80" spans="1:16">
      <c r="A80" s="5"/>
      <c r="B80" s="6" t="s">
        <v>68</v>
      </c>
      <c r="E80" s="16"/>
      <c r="F80" s="89">
        <v>48000</v>
      </c>
      <c r="G80" s="21"/>
      <c r="H80" s="89">
        <v>32642.83</v>
      </c>
      <c r="I80" s="24"/>
      <c r="J80" s="99">
        <f t="shared" si="4"/>
        <v>-15357.169999999998</v>
      </c>
      <c r="K80" s="81">
        <f t="shared" si="9"/>
        <v>-0.31994104166666659</v>
      </c>
      <c r="L80" s="84"/>
      <c r="M80" s="89">
        <v>40000</v>
      </c>
      <c r="N80" s="27"/>
      <c r="O80" s="89">
        <v>40000</v>
      </c>
      <c r="P80" s="27"/>
    </row>
    <row r="81" spans="1:16">
      <c r="A81" s="5"/>
      <c r="B81" s="6" t="s">
        <v>69</v>
      </c>
      <c r="E81" s="16"/>
      <c r="F81" s="91">
        <v>1000</v>
      </c>
      <c r="G81" s="20"/>
      <c r="H81" s="91">
        <v>0</v>
      </c>
      <c r="I81" s="24"/>
      <c r="J81" s="99">
        <f t="shared" si="4"/>
        <v>-1000</v>
      </c>
      <c r="K81" s="81">
        <f t="shared" si="9"/>
        <v>-1</v>
      </c>
      <c r="L81" s="84"/>
      <c r="M81" s="91">
        <v>0</v>
      </c>
      <c r="N81" s="27"/>
      <c r="O81" s="91">
        <v>0</v>
      </c>
      <c r="P81" s="27"/>
    </row>
    <row r="82" spans="1:16">
      <c r="A82" s="5" t="s">
        <v>70</v>
      </c>
      <c r="B82" s="6"/>
      <c r="E82" s="16"/>
      <c r="F82" s="95">
        <v>76000</v>
      </c>
      <c r="G82" s="21"/>
      <c r="H82" s="95">
        <f>SUM(H77:H81)</f>
        <v>54248.800000000003</v>
      </c>
      <c r="I82" s="24"/>
      <c r="J82" s="99">
        <f t="shared" si="4"/>
        <v>-21751.199999999997</v>
      </c>
      <c r="K82" s="81">
        <f t="shared" si="9"/>
        <v>-0.28620000000000001</v>
      </c>
      <c r="L82" s="84"/>
      <c r="M82" s="95">
        <v>58000</v>
      </c>
      <c r="N82" s="27"/>
      <c r="O82" s="95">
        <v>58000</v>
      </c>
      <c r="P82" s="27"/>
    </row>
    <row r="83" spans="1:16">
      <c r="A83" s="5"/>
      <c r="B83" s="6"/>
      <c r="E83" s="16"/>
      <c r="G83" s="21"/>
      <c r="I83" s="24"/>
      <c r="K83" s="78"/>
      <c r="L83" s="85"/>
      <c r="N83" s="27"/>
      <c r="P83" s="27"/>
    </row>
    <row r="84" spans="1:16">
      <c r="A84" s="5" t="s">
        <v>71</v>
      </c>
      <c r="B84" s="6"/>
      <c r="E84" s="16"/>
      <c r="G84" s="21"/>
      <c r="I84" s="24"/>
      <c r="K84" s="78"/>
      <c r="L84" s="85"/>
      <c r="N84" s="27"/>
      <c r="P84" s="27"/>
    </row>
    <row r="85" spans="1:16">
      <c r="A85" s="5"/>
      <c r="B85" s="6" t="s">
        <v>72</v>
      </c>
      <c r="E85" s="16"/>
      <c r="F85" s="89">
        <v>1000</v>
      </c>
      <c r="G85" s="21"/>
      <c r="H85" s="89">
        <v>785.12</v>
      </c>
      <c r="I85" s="24"/>
      <c r="J85" s="99">
        <f t="shared" si="4"/>
        <v>-214.88</v>
      </c>
      <c r="K85" s="81">
        <f t="shared" ref="K85:K130" si="10">(H85/F85)-1</f>
        <v>-0.21487999999999996</v>
      </c>
      <c r="L85" s="84"/>
      <c r="M85" s="89">
        <v>3500</v>
      </c>
      <c r="N85" s="27"/>
      <c r="O85" s="89">
        <v>3500</v>
      </c>
      <c r="P85" s="27"/>
    </row>
    <row r="86" spans="1:16">
      <c r="A86" s="5"/>
      <c r="B86" s="6" t="s">
        <v>73</v>
      </c>
      <c r="E86" s="16"/>
      <c r="F86" s="89">
        <v>0</v>
      </c>
      <c r="G86" s="21"/>
      <c r="H86" s="89">
        <v>0</v>
      </c>
      <c r="I86" s="24"/>
      <c r="J86" s="99">
        <f t="shared" si="4"/>
        <v>0</v>
      </c>
      <c r="K86" s="81"/>
      <c r="L86" s="84"/>
      <c r="M86" s="89">
        <v>0</v>
      </c>
      <c r="N86" s="27"/>
      <c r="O86" s="89">
        <v>0</v>
      </c>
      <c r="P86" s="27"/>
    </row>
    <row r="87" spans="1:16">
      <c r="A87" s="5"/>
      <c r="B87" s="6" t="s">
        <v>74</v>
      </c>
      <c r="E87" s="16"/>
      <c r="F87" s="89">
        <v>2000</v>
      </c>
      <c r="G87" s="21"/>
      <c r="H87" s="89">
        <v>1054.53</v>
      </c>
      <c r="I87" s="24"/>
      <c r="J87" s="99">
        <f t="shared" si="4"/>
        <v>-945.47</v>
      </c>
      <c r="K87" s="81">
        <f t="shared" si="10"/>
        <v>-0.47273500000000002</v>
      </c>
      <c r="L87" s="84"/>
      <c r="M87" s="89">
        <v>1300</v>
      </c>
      <c r="N87" s="27"/>
      <c r="O87" s="89">
        <v>1300</v>
      </c>
      <c r="P87" s="27"/>
    </row>
    <row r="88" spans="1:16">
      <c r="A88" s="5"/>
      <c r="B88" s="6" t="s">
        <v>75</v>
      </c>
      <c r="E88" s="16"/>
      <c r="F88" s="89">
        <v>5000</v>
      </c>
      <c r="G88" s="21"/>
      <c r="H88" s="89">
        <v>4579.1899999999996</v>
      </c>
      <c r="I88" s="24"/>
      <c r="J88" s="99">
        <f t="shared" si="4"/>
        <v>-420.8100000000004</v>
      </c>
      <c r="K88" s="81">
        <f t="shared" si="10"/>
        <v>-8.416200000000007E-2</v>
      </c>
      <c r="L88" s="84"/>
      <c r="M88" s="89">
        <v>5000</v>
      </c>
      <c r="N88" s="27"/>
      <c r="O88" s="89">
        <v>5000</v>
      </c>
      <c r="P88" s="27"/>
    </row>
    <row r="89" spans="1:16">
      <c r="A89" s="5"/>
      <c r="B89" s="6" t="s">
        <v>76</v>
      </c>
      <c r="E89" s="16"/>
      <c r="F89" s="89">
        <v>0</v>
      </c>
      <c r="G89" s="21"/>
      <c r="H89" s="89">
        <v>0</v>
      </c>
      <c r="I89" s="24"/>
      <c r="J89" s="99">
        <f t="shared" si="4"/>
        <v>0</v>
      </c>
      <c r="K89" s="81"/>
      <c r="L89" s="84"/>
      <c r="M89" s="89">
        <v>0</v>
      </c>
      <c r="N89" s="27"/>
      <c r="O89" s="89">
        <v>0</v>
      </c>
      <c r="P89" s="27"/>
    </row>
    <row r="90" spans="1:16">
      <c r="A90" s="5"/>
      <c r="B90" s="6" t="s">
        <v>77</v>
      </c>
      <c r="E90" s="16"/>
      <c r="F90" s="91">
        <v>0</v>
      </c>
      <c r="G90" s="20"/>
      <c r="H90" s="91">
        <v>0</v>
      </c>
      <c r="I90" s="24"/>
      <c r="J90" s="99">
        <f t="shared" si="4"/>
        <v>0</v>
      </c>
      <c r="K90" s="81"/>
      <c r="L90" s="84"/>
      <c r="M90" s="91">
        <v>3000</v>
      </c>
      <c r="N90" s="27"/>
      <c r="O90" s="91">
        <v>3000</v>
      </c>
      <c r="P90" s="27"/>
    </row>
    <row r="91" spans="1:16">
      <c r="A91" s="5" t="s">
        <v>78</v>
      </c>
      <c r="B91" s="6"/>
      <c r="E91" s="16"/>
      <c r="F91" s="95">
        <v>8000</v>
      </c>
      <c r="G91" s="21"/>
      <c r="H91" s="95">
        <f>SUM(H85:H90)</f>
        <v>6418.84</v>
      </c>
      <c r="I91" s="24"/>
      <c r="J91" s="99">
        <f t="shared" si="4"/>
        <v>-1581.1599999999999</v>
      </c>
      <c r="K91" s="81">
        <f t="shared" si="10"/>
        <v>-0.19764499999999996</v>
      </c>
      <c r="L91" s="84"/>
      <c r="M91" s="95">
        <v>12800</v>
      </c>
      <c r="N91" s="27"/>
      <c r="O91" s="95">
        <v>12800</v>
      </c>
      <c r="P91" s="27"/>
    </row>
    <row r="92" spans="1:16">
      <c r="A92" s="5"/>
      <c r="B92" s="6"/>
      <c r="E92" s="16"/>
      <c r="G92" s="21"/>
      <c r="I92" s="24"/>
      <c r="K92" s="81"/>
      <c r="L92" s="84"/>
      <c r="N92" s="27"/>
      <c r="P92" s="27"/>
    </row>
    <row r="93" spans="1:16">
      <c r="A93" s="5" t="s">
        <v>79</v>
      </c>
      <c r="B93" s="6"/>
      <c r="E93" s="16"/>
      <c r="G93" s="21"/>
      <c r="I93" s="24"/>
      <c r="K93" s="81"/>
      <c r="L93" s="84"/>
      <c r="N93" s="27"/>
      <c r="P93" s="27"/>
    </row>
    <row r="94" spans="1:16">
      <c r="A94" s="5"/>
      <c r="B94" s="6" t="s">
        <v>80</v>
      </c>
      <c r="E94" s="16"/>
      <c r="F94" s="89">
        <v>0</v>
      </c>
      <c r="G94" s="21"/>
      <c r="H94" s="89">
        <v>45.52</v>
      </c>
      <c r="I94" s="24"/>
      <c r="J94" s="99">
        <f t="shared" si="4"/>
        <v>45.52</v>
      </c>
      <c r="K94" s="81"/>
      <c r="L94" s="84"/>
      <c r="M94" s="89">
        <v>50</v>
      </c>
      <c r="N94" s="27"/>
      <c r="O94" s="89">
        <v>50</v>
      </c>
      <c r="P94" s="27"/>
    </row>
    <row r="95" spans="1:16">
      <c r="A95" s="5"/>
      <c r="B95" s="6" t="s">
        <v>81</v>
      </c>
      <c r="E95" s="16"/>
      <c r="F95" s="91">
        <v>18000</v>
      </c>
      <c r="G95" s="20"/>
      <c r="H95" s="91">
        <v>14187.88</v>
      </c>
      <c r="I95" s="24"/>
      <c r="J95" s="99">
        <f t="shared" si="4"/>
        <v>-3812.1200000000008</v>
      </c>
      <c r="K95" s="81">
        <f t="shared" si="10"/>
        <v>-0.21178444444444444</v>
      </c>
      <c r="L95" s="84"/>
      <c r="M95" s="91">
        <v>20000</v>
      </c>
      <c r="N95" s="27"/>
      <c r="O95" s="91">
        <v>20000</v>
      </c>
      <c r="P95" s="27"/>
    </row>
    <row r="96" spans="1:16">
      <c r="A96" s="5" t="s">
        <v>82</v>
      </c>
      <c r="B96" s="6"/>
      <c r="E96" s="16"/>
      <c r="F96" s="95">
        <v>18000</v>
      </c>
      <c r="G96" s="21"/>
      <c r="H96" s="95">
        <f>SUM(H94:H95)</f>
        <v>14233.4</v>
      </c>
      <c r="I96" s="24"/>
      <c r="J96" s="99">
        <f t="shared" si="4"/>
        <v>-3766.6000000000004</v>
      </c>
      <c r="K96" s="81">
        <f t="shared" si="10"/>
        <v>-0.20925555555555553</v>
      </c>
      <c r="L96" s="84"/>
      <c r="M96" s="95">
        <v>20050</v>
      </c>
      <c r="N96" s="27"/>
      <c r="O96" s="95">
        <v>20050</v>
      </c>
      <c r="P96" s="27"/>
    </row>
    <row r="97" spans="1:16">
      <c r="A97" s="5"/>
      <c r="B97" s="6"/>
      <c r="E97" s="16"/>
      <c r="G97" s="21"/>
      <c r="I97" s="24"/>
      <c r="K97" s="81"/>
      <c r="L97" s="84"/>
      <c r="N97" s="27"/>
      <c r="P97" s="27"/>
    </row>
    <row r="98" spans="1:16">
      <c r="A98" s="5" t="s">
        <v>83</v>
      </c>
      <c r="B98" s="6"/>
      <c r="E98" s="16"/>
      <c r="G98" s="21"/>
      <c r="I98" s="24"/>
      <c r="K98" s="81"/>
      <c r="L98" s="84"/>
      <c r="N98" s="27"/>
      <c r="P98" s="27"/>
    </row>
    <row r="99" spans="1:16">
      <c r="A99" s="5"/>
      <c r="B99" s="6" t="s">
        <v>84</v>
      </c>
      <c r="E99" s="16"/>
      <c r="F99" s="89">
        <v>8000</v>
      </c>
      <c r="G99" s="21"/>
      <c r="H99" s="89">
        <v>5280</v>
      </c>
      <c r="I99" s="24"/>
      <c r="J99" s="99">
        <f t="shared" si="4"/>
        <v>-2720</v>
      </c>
      <c r="K99" s="81">
        <f t="shared" si="10"/>
        <v>-0.33999999999999997</v>
      </c>
      <c r="L99" s="84"/>
      <c r="M99" s="89">
        <v>10000</v>
      </c>
      <c r="N99" s="27"/>
      <c r="O99" s="89">
        <v>10000</v>
      </c>
      <c r="P99" s="27"/>
    </row>
    <row r="100" spans="1:16">
      <c r="A100" s="5"/>
      <c r="B100" s="6" t="s">
        <v>85</v>
      </c>
      <c r="E100" s="16"/>
      <c r="F100" s="89">
        <v>8000</v>
      </c>
      <c r="G100" s="21"/>
      <c r="H100" s="89">
        <v>81369.7</v>
      </c>
      <c r="I100" s="24"/>
      <c r="J100" s="99">
        <f t="shared" ref="J100:J130" si="11">SUM(H100-F100)</f>
        <v>73369.7</v>
      </c>
      <c r="K100" s="81">
        <f t="shared" si="10"/>
        <v>9.1712124999999993</v>
      </c>
      <c r="L100" s="84"/>
      <c r="M100" s="89">
        <v>3000</v>
      </c>
      <c r="N100" s="27"/>
      <c r="O100" s="89">
        <v>3000</v>
      </c>
      <c r="P100" s="27"/>
    </row>
    <row r="101" spans="1:16">
      <c r="A101" s="5"/>
      <c r="B101" s="6" t="s">
        <v>86</v>
      </c>
      <c r="E101" s="16"/>
      <c r="F101" s="89">
        <v>0</v>
      </c>
      <c r="G101" s="21"/>
      <c r="H101" s="89">
        <v>0</v>
      </c>
      <c r="I101" s="24"/>
      <c r="J101" s="99">
        <f t="shared" si="11"/>
        <v>0</v>
      </c>
      <c r="K101" s="81"/>
      <c r="L101" s="84"/>
      <c r="M101" s="89">
        <v>1500</v>
      </c>
      <c r="N101" s="27"/>
      <c r="O101" s="89">
        <v>103900</v>
      </c>
      <c r="P101" s="27"/>
    </row>
    <row r="102" spans="1:16">
      <c r="A102" s="5"/>
      <c r="B102" s="6" t="s">
        <v>87</v>
      </c>
      <c r="E102" s="16"/>
      <c r="F102" s="89">
        <v>24000</v>
      </c>
      <c r="G102" s="21"/>
      <c r="H102" s="89">
        <v>30347.360000000001</v>
      </c>
      <c r="I102" s="24"/>
      <c r="J102" s="99">
        <f t="shared" si="11"/>
        <v>6347.3600000000006</v>
      </c>
      <c r="K102" s="81">
        <f t="shared" si="10"/>
        <v>0.26447333333333334</v>
      </c>
      <c r="L102" s="84"/>
      <c r="M102" s="89">
        <v>30000</v>
      </c>
      <c r="N102" s="27"/>
      <c r="O102" s="89">
        <v>30000</v>
      </c>
      <c r="P102" s="27"/>
    </row>
    <row r="103" spans="1:16">
      <c r="A103" s="5"/>
      <c r="B103" s="4" t="s">
        <v>117</v>
      </c>
      <c r="E103" s="16"/>
      <c r="F103" s="91">
        <v>0</v>
      </c>
      <c r="G103" s="20"/>
      <c r="H103" s="91">
        <v>0</v>
      </c>
      <c r="I103" s="24"/>
      <c r="J103" s="99">
        <f t="shared" si="11"/>
        <v>0</v>
      </c>
      <c r="K103" s="81"/>
      <c r="L103" s="84"/>
      <c r="M103" s="91">
        <v>0</v>
      </c>
      <c r="N103" s="27"/>
      <c r="O103" s="91">
        <v>0</v>
      </c>
      <c r="P103" s="27"/>
    </row>
    <row r="104" spans="1:16">
      <c r="A104" s="5" t="s">
        <v>88</v>
      </c>
      <c r="B104" s="6"/>
      <c r="E104" s="16"/>
      <c r="F104" s="95">
        <v>40000</v>
      </c>
      <c r="G104" s="21"/>
      <c r="H104" s="95">
        <f>SUM(H99:H103)</f>
        <v>116997.06</v>
      </c>
      <c r="I104" s="24"/>
      <c r="J104" s="99">
        <f t="shared" si="11"/>
        <v>76997.06</v>
      </c>
      <c r="K104" s="81">
        <f t="shared" si="10"/>
        <v>1.9249264999999998</v>
      </c>
      <c r="L104" s="84"/>
      <c r="M104" s="95">
        <v>44500</v>
      </c>
      <c r="N104" s="27"/>
      <c r="O104" s="95">
        <f>SUM(O99:O103)</f>
        <v>146900</v>
      </c>
      <c r="P104" s="27"/>
    </row>
    <row r="105" spans="1:16">
      <c r="A105" s="5"/>
      <c r="B105" s="6"/>
      <c r="E105" s="16"/>
      <c r="G105" s="21"/>
      <c r="I105" s="24"/>
      <c r="K105" s="81"/>
      <c r="L105" s="84"/>
      <c r="N105" s="27"/>
      <c r="P105" s="27"/>
    </row>
    <row r="106" spans="1:16">
      <c r="A106" s="5" t="s">
        <v>89</v>
      </c>
      <c r="B106" s="6"/>
      <c r="E106" s="16"/>
      <c r="G106" s="21"/>
      <c r="I106" s="24"/>
      <c r="K106" s="81"/>
      <c r="L106" s="84"/>
      <c r="N106" s="27"/>
      <c r="P106" s="27"/>
    </row>
    <row r="107" spans="1:16">
      <c r="A107" s="5"/>
      <c r="B107" s="6" t="s">
        <v>90</v>
      </c>
      <c r="E107" s="16"/>
      <c r="F107" s="89">
        <v>31000</v>
      </c>
      <c r="G107" s="21"/>
      <c r="H107" s="89">
        <v>22419.5</v>
      </c>
      <c r="I107" s="24"/>
      <c r="J107" s="99">
        <f t="shared" si="11"/>
        <v>-8580.5</v>
      </c>
      <c r="K107" s="81">
        <f t="shared" si="10"/>
        <v>-0.27679032258064518</v>
      </c>
      <c r="L107" s="84"/>
      <c r="M107" s="89">
        <v>30000</v>
      </c>
      <c r="N107" s="27"/>
      <c r="O107" s="89">
        <v>30000</v>
      </c>
      <c r="P107" s="27"/>
    </row>
    <row r="108" spans="1:16" ht="17" customHeight="1">
      <c r="A108" s="5"/>
      <c r="B108" s="6" t="s">
        <v>91</v>
      </c>
      <c r="E108" s="16"/>
      <c r="F108" s="89">
        <v>29000</v>
      </c>
      <c r="G108" s="21"/>
      <c r="H108" s="89">
        <v>23319.54</v>
      </c>
      <c r="I108" s="24"/>
      <c r="J108" s="99">
        <f t="shared" si="11"/>
        <v>-5680.4599999999991</v>
      </c>
      <c r="K108" s="81">
        <f t="shared" si="10"/>
        <v>-0.1958779310344827</v>
      </c>
      <c r="L108" s="84"/>
      <c r="M108" s="89">
        <v>25000</v>
      </c>
      <c r="N108" s="27"/>
      <c r="O108" s="89">
        <v>25000</v>
      </c>
      <c r="P108" s="27"/>
    </row>
    <row r="109" spans="1:16">
      <c r="A109" s="5"/>
      <c r="B109" s="6" t="s">
        <v>92</v>
      </c>
      <c r="E109" s="16"/>
      <c r="F109" s="91">
        <v>7000</v>
      </c>
      <c r="G109" s="20"/>
      <c r="H109" s="91">
        <v>5552.45</v>
      </c>
      <c r="I109" s="24"/>
      <c r="J109" s="99">
        <f t="shared" si="11"/>
        <v>-1447.5500000000002</v>
      </c>
      <c r="K109" s="81">
        <f t="shared" si="10"/>
        <v>-0.20679285714285722</v>
      </c>
      <c r="L109" s="84"/>
      <c r="M109" s="91">
        <v>2500</v>
      </c>
      <c r="N109" s="27"/>
      <c r="O109" s="91">
        <v>2500</v>
      </c>
      <c r="P109" s="27"/>
    </row>
    <row r="110" spans="1:16">
      <c r="A110" s="5" t="s">
        <v>93</v>
      </c>
      <c r="B110" s="6"/>
      <c r="E110" s="16"/>
      <c r="F110" s="95">
        <v>67000</v>
      </c>
      <c r="G110" s="21"/>
      <c r="H110" s="95">
        <f>SUM(H107:H109)</f>
        <v>51291.49</v>
      </c>
      <c r="I110" s="24"/>
      <c r="J110" s="99">
        <f t="shared" si="11"/>
        <v>-15708.510000000002</v>
      </c>
      <c r="K110" s="81">
        <f t="shared" si="10"/>
        <v>-0.2344553731343284</v>
      </c>
      <c r="L110" s="84"/>
      <c r="M110" s="95">
        <f>SUM(M107:M109)</f>
        <v>57500</v>
      </c>
      <c r="N110" s="27"/>
      <c r="O110" s="95">
        <f>SUM(O107:O109)</f>
        <v>57500</v>
      </c>
      <c r="P110" s="27"/>
    </row>
    <row r="111" spans="1:16">
      <c r="A111" s="5"/>
      <c r="B111" s="6"/>
      <c r="E111" s="16"/>
      <c r="G111" s="21"/>
      <c r="I111" s="24"/>
      <c r="K111" s="81"/>
      <c r="L111" s="84"/>
      <c r="N111" s="27"/>
      <c r="P111" s="27"/>
    </row>
    <row r="112" spans="1:16">
      <c r="A112" s="5" t="s">
        <v>94</v>
      </c>
      <c r="B112" s="6"/>
      <c r="E112" s="16"/>
      <c r="G112" s="21"/>
      <c r="I112" s="24"/>
      <c r="K112" s="81"/>
      <c r="L112" s="84"/>
      <c r="N112" s="27"/>
      <c r="P112" s="27"/>
    </row>
    <row r="113" spans="1:16">
      <c r="A113" s="5"/>
      <c r="B113" s="6" t="s">
        <v>95</v>
      </c>
      <c r="E113" s="16"/>
      <c r="F113" s="89">
        <v>16000</v>
      </c>
      <c r="G113" s="21"/>
      <c r="H113" s="89">
        <v>14508.39</v>
      </c>
      <c r="I113" s="24"/>
      <c r="J113" s="99">
        <f t="shared" si="11"/>
        <v>-1491.6100000000006</v>
      </c>
      <c r="K113" s="81">
        <f t="shared" si="10"/>
        <v>-9.322562500000009E-2</v>
      </c>
      <c r="L113" s="84"/>
      <c r="M113" s="89">
        <v>15000</v>
      </c>
      <c r="N113" s="27"/>
      <c r="O113" s="89">
        <v>15000</v>
      </c>
      <c r="P113" s="27"/>
    </row>
    <row r="114" spans="1:16">
      <c r="A114" s="5"/>
      <c r="B114" s="6" t="s">
        <v>96</v>
      </c>
      <c r="E114" s="16"/>
      <c r="F114" s="89">
        <v>7000</v>
      </c>
      <c r="G114" s="21"/>
      <c r="H114" s="89">
        <v>4979.67</v>
      </c>
      <c r="I114" s="24"/>
      <c r="J114" s="99">
        <f t="shared" si="11"/>
        <v>-2020.33</v>
      </c>
      <c r="K114" s="81">
        <f t="shared" si="10"/>
        <v>-0.28861857142857139</v>
      </c>
      <c r="L114" s="84"/>
      <c r="M114" s="89">
        <v>6500</v>
      </c>
      <c r="N114" s="27"/>
      <c r="O114" s="89">
        <v>6500</v>
      </c>
      <c r="P114" s="27"/>
    </row>
    <row r="115" spans="1:16">
      <c r="A115" s="5"/>
      <c r="B115" s="6" t="s">
        <v>97</v>
      </c>
      <c r="E115" s="16"/>
      <c r="F115" s="89">
        <v>6000</v>
      </c>
      <c r="G115" s="21"/>
      <c r="H115" s="89">
        <v>4303.08</v>
      </c>
      <c r="I115" s="24"/>
      <c r="J115" s="99">
        <f t="shared" si="11"/>
        <v>-1696.92</v>
      </c>
      <c r="K115" s="81">
        <f t="shared" si="10"/>
        <v>-0.28281999999999996</v>
      </c>
      <c r="L115" s="84"/>
      <c r="M115" s="89">
        <v>5000</v>
      </c>
      <c r="N115" s="27"/>
      <c r="O115" s="89">
        <v>5000</v>
      </c>
      <c r="P115" s="27"/>
    </row>
    <row r="116" spans="1:16">
      <c r="A116" s="5"/>
      <c r="B116" s="6" t="s">
        <v>98</v>
      </c>
      <c r="E116" s="16"/>
      <c r="F116" s="89">
        <v>5000</v>
      </c>
      <c r="G116" s="21"/>
      <c r="H116" s="89">
        <v>4405.57</v>
      </c>
      <c r="I116" s="24"/>
      <c r="J116" s="99">
        <f t="shared" si="11"/>
        <v>-594.43000000000029</v>
      </c>
      <c r="K116" s="81">
        <f t="shared" si="10"/>
        <v>-0.11888600000000005</v>
      </c>
      <c r="L116" s="84"/>
      <c r="M116" s="89">
        <v>5000</v>
      </c>
      <c r="N116" s="27"/>
      <c r="O116" s="89">
        <v>5000</v>
      </c>
      <c r="P116" s="27"/>
    </row>
    <row r="117" spans="1:16">
      <c r="A117" s="5"/>
      <c r="B117" s="6" t="s">
        <v>99</v>
      </c>
      <c r="E117" s="16"/>
      <c r="F117" s="89">
        <v>21000</v>
      </c>
      <c r="G117" s="21"/>
      <c r="H117" s="89">
        <v>16563.310000000001</v>
      </c>
      <c r="I117" s="24"/>
      <c r="J117" s="99">
        <f t="shared" si="11"/>
        <v>-4436.6899999999987</v>
      </c>
      <c r="K117" s="81">
        <f t="shared" si="10"/>
        <v>-0.21127095238095228</v>
      </c>
      <c r="L117" s="84"/>
      <c r="M117" s="89">
        <v>20000</v>
      </c>
      <c r="N117" s="27"/>
      <c r="O117" s="89">
        <v>20000</v>
      </c>
      <c r="P117" s="27"/>
    </row>
    <row r="118" spans="1:16">
      <c r="A118" s="5"/>
      <c r="B118" s="6" t="s">
        <v>100</v>
      </c>
      <c r="E118" s="16"/>
      <c r="F118" s="89">
        <v>10000</v>
      </c>
      <c r="G118" s="21"/>
      <c r="H118" s="89">
        <v>7686.7</v>
      </c>
      <c r="I118" s="24"/>
      <c r="J118" s="99">
        <f t="shared" si="11"/>
        <v>-2313.3000000000002</v>
      </c>
      <c r="K118" s="81">
        <f t="shared" si="10"/>
        <v>-0.23133000000000004</v>
      </c>
      <c r="L118" s="84"/>
      <c r="M118" s="89">
        <v>10000</v>
      </c>
      <c r="N118" s="27"/>
      <c r="O118" s="89">
        <v>10000</v>
      </c>
      <c r="P118" s="27"/>
    </row>
    <row r="119" spans="1:16">
      <c r="A119" s="5"/>
      <c r="B119" s="6" t="s">
        <v>101</v>
      </c>
      <c r="E119" s="16"/>
      <c r="F119" s="89">
        <v>2000</v>
      </c>
      <c r="G119" s="21"/>
      <c r="H119" s="89">
        <v>1410.04</v>
      </c>
      <c r="I119" s="24"/>
      <c r="J119" s="99">
        <f t="shared" si="11"/>
        <v>-589.96</v>
      </c>
      <c r="K119" s="81">
        <f t="shared" si="10"/>
        <v>-0.29498000000000002</v>
      </c>
      <c r="L119" s="84"/>
      <c r="M119" s="89">
        <v>1800</v>
      </c>
      <c r="N119" s="27"/>
      <c r="O119" s="89">
        <v>1800</v>
      </c>
      <c r="P119" s="27"/>
    </row>
    <row r="120" spans="1:16">
      <c r="A120" s="5"/>
      <c r="B120" s="6" t="s">
        <v>102</v>
      </c>
      <c r="E120" s="16"/>
      <c r="F120" s="91">
        <v>0</v>
      </c>
      <c r="G120" s="20"/>
      <c r="H120" s="91">
        <v>280</v>
      </c>
      <c r="I120" s="24"/>
      <c r="J120" s="99">
        <f t="shared" si="11"/>
        <v>280</v>
      </c>
      <c r="K120" s="81"/>
      <c r="L120" s="84"/>
      <c r="M120" s="91">
        <v>0</v>
      </c>
      <c r="N120" s="27"/>
      <c r="O120" s="91">
        <v>0</v>
      </c>
      <c r="P120" s="27"/>
    </row>
    <row r="121" spans="1:16">
      <c r="A121" s="5" t="s">
        <v>103</v>
      </c>
      <c r="B121" s="6"/>
      <c r="E121" s="16"/>
      <c r="F121" s="95">
        <v>67000</v>
      </c>
      <c r="G121" s="21"/>
      <c r="H121" s="95">
        <f>SUM(H113:H120)</f>
        <v>54136.76</v>
      </c>
      <c r="I121" s="24"/>
      <c r="J121" s="99">
        <f t="shared" si="11"/>
        <v>-12863.239999999998</v>
      </c>
      <c r="K121" s="81">
        <f t="shared" si="10"/>
        <v>-0.19198865671641785</v>
      </c>
      <c r="L121" s="84"/>
      <c r="M121" s="95">
        <v>63300</v>
      </c>
      <c r="N121" s="27"/>
      <c r="O121" s="95">
        <v>63300</v>
      </c>
      <c r="P121" s="27"/>
    </row>
    <row r="122" spans="1:16">
      <c r="A122" s="5"/>
      <c r="B122" s="6"/>
      <c r="E122" s="16"/>
      <c r="G122" s="21"/>
      <c r="I122" s="24"/>
      <c r="K122" s="81"/>
      <c r="L122" s="84"/>
      <c r="N122" s="27"/>
      <c r="P122" s="27"/>
    </row>
    <row r="123" spans="1:16">
      <c r="A123" s="5" t="s">
        <v>104</v>
      </c>
      <c r="B123" s="6"/>
      <c r="E123" s="16"/>
      <c r="G123" s="21"/>
      <c r="I123" s="24"/>
      <c r="K123" s="81"/>
      <c r="L123" s="84"/>
      <c r="N123" s="27"/>
      <c r="P123" s="27"/>
    </row>
    <row r="124" spans="1:16">
      <c r="A124" s="5"/>
      <c r="B124" s="6" t="s">
        <v>105</v>
      </c>
      <c r="E124" s="16"/>
      <c r="F124" s="89">
        <v>26000</v>
      </c>
      <c r="G124" s="21"/>
      <c r="H124" s="89">
        <v>20230.59</v>
      </c>
      <c r="I124" s="24"/>
      <c r="J124" s="99">
        <f t="shared" si="11"/>
        <v>-5769.41</v>
      </c>
      <c r="K124" s="81">
        <f t="shared" si="10"/>
        <v>-0.22190038461538464</v>
      </c>
      <c r="L124" s="84"/>
      <c r="M124" s="89">
        <v>35000</v>
      </c>
      <c r="N124" s="27"/>
      <c r="O124" s="89">
        <v>35000</v>
      </c>
      <c r="P124" s="27"/>
    </row>
    <row r="125" spans="1:16">
      <c r="A125" s="5"/>
      <c r="B125" s="6" t="s">
        <v>106</v>
      </c>
      <c r="E125" s="16"/>
      <c r="F125" s="89">
        <v>0</v>
      </c>
      <c r="G125" s="21"/>
      <c r="H125" s="89">
        <v>0</v>
      </c>
      <c r="I125" s="24"/>
      <c r="K125" s="81"/>
      <c r="L125" s="84"/>
      <c r="M125" s="89">
        <v>3000</v>
      </c>
      <c r="N125" s="27"/>
      <c r="O125" s="89">
        <v>3000</v>
      </c>
      <c r="P125" s="27"/>
    </row>
    <row r="126" spans="1:16">
      <c r="A126" s="5"/>
      <c r="B126" s="6" t="s">
        <v>107</v>
      </c>
      <c r="E126" s="16"/>
      <c r="F126" s="91">
        <v>18000</v>
      </c>
      <c r="G126" s="20"/>
      <c r="H126" s="91">
        <v>15000</v>
      </c>
      <c r="I126" s="24"/>
      <c r="J126" s="99">
        <f t="shared" si="11"/>
        <v>-3000</v>
      </c>
      <c r="K126" s="81">
        <f t="shared" si="10"/>
        <v>-0.16666666666666663</v>
      </c>
      <c r="L126" s="84"/>
      <c r="M126" s="91">
        <v>0</v>
      </c>
      <c r="N126" s="27"/>
      <c r="O126" s="91">
        <v>0</v>
      </c>
      <c r="P126" s="27"/>
    </row>
    <row r="127" spans="1:16">
      <c r="A127" s="5" t="s">
        <v>108</v>
      </c>
      <c r="B127" s="6"/>
      <c r="E127" s="16"/>
      <c r="F127" s="95">
        <v>44000</v>
      </c>
      <c r="G127" s="21"/>
      <c r="H127" s="95">
        <f>SUM(H124:H126)</f>
        <v>35230.589999999997</v>
      </c>
      <c r="I127" s="24"/>
      <c r="J127" s="99">
        <f t="shared" si="11"/>
        <v>-8769.4100000000035</v>
      </c>
      <c r="K127" s="81">
        <f t="shared" si="10"/>
        <v>-0.19930477272727276</v>
      </c>
      <c r="L127" s="84"/>
      <c r="M127" s="95">
        <v>38000</v>
      </c>
      <c r="N127" s="27"/>
      <c r="O127" s="95">
        <v>38000</v>
      </c>
      <c r="P127" s="27"/>
    </row>
    <row r="128" spans="1:16">
      <c r="A128" s="7" t="s">
        <v>109</v>
      </c>
      <c r="B128" s="8"/>
      <c r="C128" s="9"/>
      <c r="D128" s="9"/>
      <c r="E128" s="16"/>
      <c r="F128" s="95">
        <v>557000</v>
      </c>
      <c r="G128" s="22">
        <v>0.44</v>
      </c>
      <c r="H128" s="95">
        <f>SUM(H127+H121+H110+H104+H96+H91+H82+H74)</f>
        <v>622054.97</v>
      </c>
      <c r="I128" s="25">
        <v>0.54</v>
      </c>
      <c r="J128" s="99">
        <f t="shared" si="11"/>
        <v>65054.969999999972</v>
      </c>
      <c r="K128" s="81">
        <f t="shared" si="10"/>
        <v>0.11679527827648117</v>
      </c>
      <c r="L128" s="84"/>
      <c r="M128" s="95">
        <f>SUM(M74+M82+M91+M96+M104+M110+M121+M127)</f>
        <v>683040</v>
      </c>
      <c r="N128" s="25">
        <v>0.51</v>
      </c>
      <c r="O128" s="95">
        <f>SUM(O74+O82+O91+O96+O104+O110+O121+O127)</f>
        <v>660232.10400000005</v>
      </c>
      <c r="P128" s="25">
        <v>0.53</v>
      </c>
    </row>
    <row r="129" spans="1:16">
      <c r="A129" s="2"/>
      <c r="B129" s="3"/>
      <c r="E129" s="16"/>
      <c r="G129" s="21"/>
      <c r="I129" s="24"/>
      <c r="K129" s="81"/>
      <c r="L129" s="84"/>
      <c r="N129" s="27"/>
      <c r="P129" s="27"/>
    </row>
    <row r="130" spans="1:16">
      <c r="A130" s="7" t="s">
        <v>110</v>
      </c>
      <c r="B130" s="8"/>
      <c r="C130" s="9"/>
      <c r="E130" s="16"/>
      <c r="F130" s="95">
        <v>1254000</v>
      </c>
      <c r="G130" s="25">
        <v>1</v>
      </c>
      <c r="H130" s="95">
        <f>SUM(H128+H65)</f>
        <v>1159297.5299999998</v>
      </c>
      <c r="I130" s="25">
        <v>1</v>
      </c>
      <c r="J130" s="99">
        <f t="shared" si="11"/>
        <v>-94702.470000000205</v>
      </c>
      <c r="K130" s="81">
        <f t="shared" si="10"/>
        <v>-7.5520311004784846E-2</v>
      </c>
      <c r="L130" s="84"/>
      <c r="M130" s="95">
        <f>SUM(M128+M65)</f>
        <v>1336707</v>
      </c>
      <c r="N130" s="25">
        <v>1</v>
      </c>
      <c r="O130" s="95">
        <f>SUM(O128+O65)</f>
        <v>1243078.80384127</v>
      </c>
      <c r="P130" s="25">
        <v>1</v>
      </c>
    </row>
    <row r="131" spans="1:16">
      <c r="A131" s="2"/>
      <c r="B131" s="3"/>
      <c r="E131" s="16"/>
      <c r="G131" s="21"/>
      <c r="I131" s="24"/>
      <c r="K131" s="81"/>
      <c r="L131" s="84"/>
      <c r="N131" s="27"/>
      <c r="P131" s="27"/>
    </row>
    <row r="132" spans="1:16">
      <c r="A132" s="8" t="s">
        <v>111</v>
      </c>
      <c r="B132" s="8"/>
      <c r="C132" s="9"/>
      <c r="E132" s="16"/>
      <c r="F132" s="98">
        <v>-8798.6299999998882</v>
      </c>
      <c r="G132" s="21"/>
      <c r="H132" s="98">
        <f>SUM(F130-H130)</f>
        <v>94702.470000000205</v>
      </c>
      <c r="I132" s="24"/>
      <c r="K132" s="81"/>
      <c r="L132" s="84"/>
      <c r="M132" s="98">
        <f>SUM(M30-M130)</f>
        <v>2549</v>
      </c>
      <c r="N132" s="27"/>
      <c r="O132" s="98">
        <f>SUM(O30-O130)</f>
        <v>463921.19615872996</v>
      </c>
      <c r="P132" s="27"/>
    </row>
    <row r="133" spans="1:16">
      <c r="A133" s="2"/>
      <c r="B133" s="3"/>
      <c r="E133" s="16"/>
      <c r="G133" s="21"/>
      <c r="I133" s="24"/>
      <c r="K133" s="81"/>
      <c r="L133" s="84"/>
      <c r="N133" s="27"/>
      <c r="P133" s="27"/>
    </row>
    <row r="134" spans="1:16">
      <c r="A134" s="2" t="s">
        <v>112</v>
      </c>
      <c r="B134" s="3"/>
      <c r="E134" s="16"/>
      <c r="G134" s="21"/>
      <c r="I134" s="24"/>
      <c r="K134" s="81"/>
      <c r="L134" s="84"/>
      <c r="N134" s="27"/>
      <c r="P134" s="27"/>
    </row>
    <row r="135" spans="1:16">
      <c r="A135" s="5"/>
      <c r="B135" s="6" t="s">
        <v>113</v>
      </c>
      <c r="E135" s="16"/>
      <c r="F135" s="89">
        <v>236978</v>
      </c>
      <c r="G135" s="21"/>
      <c r="H135" s="89">
        <v>236978</v>
      </c>
      <c r="I135" s="24"/>
      <c r="K135" s="81"/>
      <c r="L135" s="84"/>
      <c r="M135" s="89">
        <v>236978</v>
      </c>
      <c r="N135" s="27"/>
      <c r="O135" s="89">
        <v>236978</v>
      </c>
      <c r="P135" s="27"/>
    </row>
    <row r="136" spans="1:16">
      <c r="A136" s="5"/>
      <c r="B136" s="6" t="s">
        <v>114</v>
      </c>
      <c r="E136" s="16"/>
      <c r="F136" s="89">
        <v>214110.03</v>
      </c>
      <c r="G136" s="21"/>
      <c r="H136" s="89">
        <v>214110.03</v>
      </c>
      <c r="I136" s="24"/>
      <c r="K136" s="81"/>
      <c r="L136" s="84"/>
      <c r="M136" s="89">
        <v>232000</v>
      </c>
      <c r="N136" s="27"/>
      <c r="O136" s="89">
        <v>232000</v>
      </c>
      <c r="P136" s="27"/>
    </row>
    <row r="137" spans="1:16">
      <c r="A137" s="10"/>
      <c r="B137" s="11"/>
      <c r="E137" s="16"/>
      <c r="G137" s="21"/>
      <c r="I137" s="24"/>
      <c r="K137" s="81"/>
      <c r="L137" s="84"/>
      <c r="N137" s="27"/>
      <c r="P137" s="27"/>
    </row>
    <row r="138" spans="1:16">
      <c r="A138" s="2" t="s">
        <v>115</v>
      </c>
      <c r="B138" s="3"/>
      <c r="E138" s="16"/>
      <c r="F138" s="89">
        <f>SUM(F135:F137)</f>
        <v>451088.03</v>
      </c>
      <c r="G138" s="21"/>
      <c r="H138" s="89">
        <f>SUM(H135:H137)</f>
        <v>451088.03</v>
      </c>
      <c r="I138" s="24"/>
      <c r="K138" s="81"/>
      <c r="L138" s="84"/>
      <c r="M138" s="89">
        <f>SUM(M135:M137)</f>
        <v>468978</v>
      </c>
      <c r="N138" s="27"/>
      <c r="O138" s="89">
        <f>SUM(O135:O137)</f>
        <v>468978</v>
      </c>
      <c r="P138" s="27"/>
    </row>
    <row r="139" spans="1:16">
      <c r="A139" s="2"/>
      <c r="B139" s="3"/>
      <c r="E139" s="16"/>
      <c r="G139" s="21"/>
      <c r="I139" s="24"/>
      <c r="K139" s="81"/>
      <c r="L139" s="84"/>
      <c r="N139" s="27"/>
      <c r="P139" s="27"/>
    </row>
    <row r="140" spans="1:16">
      <c r="A140" s="8" t="s">
        <v>121</v>
      </c>
      <c r="B140" s="14"/>
      <c r="E140" s="16"/>
      <c r="F140" s="98">
        <f>SUM(F132-F138)</f>
        <v>-459886.65999999992</v>
      </c>
      <c r="G140" s="21"/>
      <c r="H140" s="98">
        <f>SUM(H132-H138)</f>
        <v>-356385.55999999982</v>
      </c>
      <c r="I140" s="24"/>
      <c r="K140" s="81"/>
      <c r="L140" s="84"/>
      <c r="M140" s="98">
        <f>SUM(M132-M138)</f>
        <v>-466429</v>
      </c>
      <c r="N140" s="27"/>
      <c r="O140" s="98">
        <f>SUM(O132-O138)</f>
        <v>-5056.8038412700407</v>
      </c>
      <c r="P140" s="27"/>
    </row>
    <row r="141" spans="1:16">
      <c r="A141" s="15"/>
      <c r="B141" s="14"/>
    </row>
    <row r="142" spans="1:16">
      <c r="A142" s="11"/>
      <c r="B142" s="11"/>
    </row>
    <row r="143" spans="1:16">
      <c r="A143" s="14"/>
      <c r="B143" s="11"/>
    </row>
    <row r="144" spans="1:16">
      <c r="A144" s="11"/>
      <c r="B144" s="11"/>
    </row>
    <row r="145" spans="1:2">
      <c r="A145" s="11"/>
      <c r="B145" s="11"/>
    </row>
    <row r="146" spans="1:2">
      <c r="A146" s="11"/>
      <c r="B146" s="11"/>
    </row>
    <row r="147" spans="1:2">
      <c r="A147" s="11"/>
      <c r="B147" s="11"/>
    </row>
    <row r="148" spans="1:2">
      <c r="A148" s="14"/>
      <c r="B148" s="14"/>
    </row>
    <row r="149" spans="1:2">
      <c r="A149" s="14"/>
      <c r="B149" s="14"/>
    </row>
    <row r="150" spans="1:2">
      <c r="A150" s="11"/>
      <c r="B150" s="11"/>
    </row>
    <row r="151" spans="1:2">
      <c r="A151" s="14"/>
      <c r="B151" s="14"/>
    </row>
    <row r="152" spans="1:2">
      <c r="A152" s="11"/>
      <c r="B152" s="11"/>
    </row>
    <row r="153" spans="1:2">
      <c r="A153" s="11"/>
      <c r="B153" s="11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zoomScale="75" zoomScaleNormal="75" zoomScalePageLayoutView="75" workbookViewId="0">
      <pane xSplit="1" topLeftCell="B1" activePane="topRight" state="frozen"/>
      <selection activeCell="F143" sqref="F143"/>
      <selection pane="topRight" activeCell="F143" sqref="F143"/>
    </sheetView>
  </sheetViews>
  <sheetFormatPr baseColWidth="10" defaultRowHeight="15" x14ac:dyDescent="0"/>
  <cols>
    <col min="1" max="1" width="41.1640625" style="33" customWidth="1"/>
    <col min="2" max="16" width="18" customWidth="1"/>
  </cols>
  <sheetData>
    <row r="1" spans="1:18" ht="20">
      <c r="A1" s="64" t="s">
        <v>151</v>
      </c>
    </row>
    <row r="2" spans="1:18" s="1" customFormat="1">
      <c r="A2" s="31"/>
      <c r="B2" s="49" t="s">
        <v>123</v>
      </c>
      <c r="C2" s="44" t="s">
        <v>125</v>
      </c>
      <c r="D2" s="35" t="s">
        <v>124</v>
      </c>
      <c r="E2" s="35" t="s">
        <v>126</v>
      </c>
      <c r="F2" s="35" t="s">
        <v>127</v>
      </c>
      <c r="G2" s="44" t="s">
        <v>128</v>
      </c>
      <c r="H2" s="44" t="s">
        <v>129</v>
      </c>
      <c r="I2" s="35" t="s">
        <v>130</v>
      </c>
      <c r="J2" s="44" t="s">
        <v>131</v>
      </c>
      <c r="K2" s="49" t="s">
        <v>132</v>
      </c>
      <c r="L2" s="44" t="s">
        <v>133</v>
      </c>
      <c r="M2" s="35" t="s">
        <v>134</v>
      </c>
      <c r="N2" s="39" t="s">
        <v>135</v>
      </c>
      <c r="O2" s="39" t="s">
        <v>136</v>
      </c>
      <c r="P2" s="49" t="s">
        <v>144</v>
      </c>
    </row>
    <row r="3" spans="1:18">
      <c r="B3" s="50"/>
      <c r="C3" s="45"/>
      <c r="D3" s="18"/>
      <c r="E3" s="18"/>
      <c r="F3" s="18"/>
      <c r="G3" s="45"/>
      <c r="H3" s="45"/>
      <c r="I3" s="18"/>
      <c r="J3" s="45"/>
      <c r="K3" s="50"/>
      <c r="L3" s="45"/>
      <c r="M3" s="18"/>
      <c r="N3" s="40"/>
      <c r="O3" s="40"/>
      <c r="P3" s="50"/>
    </row>
    <row r="4" spans="1:18" s="28" customFormat="1">
      <c r="A4" s="32" t="s">
        <v>137</v>
      </c>
      <c r="B4" s="51">
        <v>2541</v>
      </c>
      <c r="C4" s="46">
        <v>1909</v>
      </c>
      <c r="D4" s="36">
        <v>4068</v>
      </c>
      <c r="E4" s="36">
        <v>44158</v>
      </c>
      <c r="F4" s="36">
        <v>70426.5</v>
      </c>
      <c r="G4" s="46">
        <v>19535</v>
      </c>
      <c r="H4" s="46">
        <v>9114.5</v>
      </c>
      <c r="I4" s="36">
        <v>29218</v>
      </c>
      <c r="J4" s="46">
        <v>526</v>
      </c>
      <c r="K4" s="51">
        <v>5165</v>
      </c>
      <c r="L4" s="46">
        <v>11966</v>
      </c>
      <c r="M4" s="36">
        <v>36063.25</v>
      </c>
      <c r="N4" s="41">
        <v>9172</v>
      </c>
      <c r="O4" s="41">
        <v>5555</v>
      </c>
      <c r="P4" s="51">
        <v>11265</v>
      </c>
    </row>
    <row r="5" spans="1:18">
      <c r="A5" s="33" t="s">
        <v>138</v>
      </c>
      <c r="B5" s="50">
        <v>1</v>
      </c>
      <c r="C5" s="45">
        <v>4</v>
      </c>
      <c r="D5" s="18">
        <v>2</v>
      </c>
      <c r="E5" s="18">
        <v>17</v>
      </c>
      <c r="F5" s="18">
        <v>17</v>
      </c>
      <c r="G5" s="45">
        <v>3</v>
      </c>
      <c r="H5" s="45">
        <v>1</v>
      </c>
      <c r="I5" s="18">
        <v>11</v>
      </c>
      <c r="J5" s="45">
        <v>1</v>
      </c>
      <c r="K5" s="50">
        <v>1</v>
      </c>
      <c r="L5" s="45">
        <v>7</v>
      </c>
      <c r="M5" s="18">
        <v>10</v>
      </c>
      <c r="N5" s="40">
        <v>5</v>
      </c>
      <c r="O5" s="40">
        <v>5</v>
      </c>
      <c r="P5" s="50">
        <v>4</v>
      </c>
    </row>
    <row r="6" spans="1:18" s="28" customFormat="1">
      <c r="A6" s="32" t="s">
        <v>139</v>
      </c>
      <c r="B6" s="51">
        <f t="shared" ref="B6:M6" si="0">B4/B5</f>
        <v>2541</v>
      </c>
      <c r="C6" s="46">
        <f t="shared" si="0"/>
        <v>477.25</v>
      </c>
      <c r="D6" s="36">
        <f t="shared" si="0"/>
        <v>2034</v>
      </c>
      <c r="E6" s="36">
        <f t="shared" si="0"/>
        <v>2597.5294117647059</v>
      </c>
      <c r="F6" s="36">
        <f t="shared" si="0"/>
        <v>4142.7352941176468</v>
      </c>
      <c r="G6" s="46">
        <f t="shared" si="0"/>
        <v>6511.666666666667</v>
      </c>
      <c r="H6" s="46">
        <f t="shared" si="0"/>
        <v>9114.5</v>
      </c>
      <c r="I6" s="36">
        <f t="shared" si="0"/>
        <v>2656.181818181818</v>
      </c>
      <c r="J6" s="46">
        <f t="shared" si="0"/>
        <v>526</v>
      </c>
      <c r="K6" s="51">
        <f t="shared" si="0"/>
        <v>5165</v>
      </c>
      <c r="L6" s="46">
        <f t="shared" si="0"/>
        <v>1709.4285714285713</v>
      </c>
      <c r="M6" s="36">
        <f t="shared" si="0"/>
        <v>3606.3249999999998</v>
      </c>
      <c r="N6" s="41">
        <f>N4/N5</f>
        <v>1834.4</v>
      </c>
      <c r="O6" s="41">
        <f>O4/O5</f>
        <v>1111</v>
      </c>
      <c r="P6" s="51">
        <f>P4/P5</f>
        <v>2816.25</v>
      </c>
    </row>
    <row r="7" spans="1:18">
      <c r="B7" s="50"/>
      <c r="C7" s="45"/>
      <c r="D7" s="18"/>
      <c r="E7" s="18"/>
      <c r="F7" s="18"/>
      <c r="G7" s="45"/>
      <c r="H7" s="45"/>
      <c r="I7" s="18"/>
      <c r="J7" s="45"/>
      <c r="K7" s="50"/>
      <c r="L7" s="45"/>
      <c r="M7" s="18"/>
      <c r="N7" s="40"/>
      <c r="O7" s="40"/>
      <c r="P7" s="50"/>
    </row>
    <row r="8" spans="1:18">
      <c r="A8" s="33" t="s">
        <v>140</v>
      </c>
      <c r="B8" s="50">
        <v>123</v>
      </c>
      <c r="C8" s="45">
        <v>174</v>
      </c>
      <c r="D8" s="18">
        <v>119</v>
      </c>
      <c r="E8" s="18">
        <v>949</v>
      </c>
      <c r="F8" s="18">
        <v>1300</v>
      </c>
      <c r="G8" s="45">
        <v>357</v>
      </c>
      <c r="H8" s="45">
        <v>153</v>
      </c>
      <c r="I8" s="18">
        <v>665</v>
      </c>
      <c r="J8" s="45">
        <v>47</v>
      </c>
      <c r="K8" s="50">
        <v>150</v>
      </c>
      <c r="L8" s="45">
        <v>370</v>
      </c>
      <c r="M8" s="18">
        <v>815</v>
      </c>
      <c r="N8" s="40">
        <v>416</v>
      </c>
      <c r="O8" s="40">
        <v>415</v>
      </c>
      <c r="P8" s="50">
        <v>541</v>
      </c>
    </row>
    <row r="9" spans="1:18">
      <c r="A9" s="33" t="s">
        <v>138</v>
      </c>
      <c r="B9" s="50">
        <f t="shared" ref="B9:L9" si="1">B5</f>
        <v>1</v>
      </c>
      <c r="C9" s="45">
        <f t="shared" si="1"/>
        <v>4</v>
      </c>
      <c r="D9" s="18">
        <f t="shared" si="1"/>
        <v>2</v>
      </c>
      <c r="E9" s="18">
        <f t="shared" si="1"/>
        <v>17</v>
      </c>
      <c r="F9" s="18">
        <f t="shared" si="1"/>
        <v>17</v>
      </c>
      <c r="G9" s="45">
        <f t="shared" si="1"/>
        <v>3</v>
      </c>
      <c r="H9" s="45">
        <f t="shared" si="1"/>
        <v>1</v>
      </c>
      <c r="I9" s="18">
        <f t="shared" si="1"/>
        <v>11</v>
      </c>
      <c r="J9" s="45">
        <f t="shared" si="1"/>
        <v>1</v>
      </c>
      <c r="K9" s="50">
        <f t="shared" si="1"/>
        <v>1</v>
      </c>
      <c r="L9" s="45">
        <f t="shared" si="1"/>
        <v>7</v>
      </c>
      <c r="M9" s="18">
        <f>M5</f>
        <v>10</v>
      </c>
      <c r="N9" s="40">
        <f t="shared" ref="N9:P9" si="2">N5</f>
        <v>5</v>
      </c>
      <c r="O9" s="40">
        <f t="shared" si="2"/>
        <v>5</v>
      </c>
      <c r="P9" s="50">
        <f t="shared" si="2"/>
        <v>4</v>
      </c>
    </row>
    <row r="10" spans="1:18" s="30" customFormat="1">
      <c r="A10" s="34" t="s">
        <v>141</v>
      </c>
      <c r="B10" s="52">
        <f t="shared" ref="B10:M10" si="3">B8/B9</f>
        <v>123</v>
      </c>
      <c r="C10" s="47">
        <f t="shared" si="3"/>
        <v>43.5</v>
      </c>
      <c r="D10" s="37">
        <f t="shared" si="3"/>
        <v>59.5</v>
      </c>
      <c r="E10" s="37">
        <f t="shared" si="3"/>
        <v>55.823529411764703</v>
      </c>
      <c r="F10" s="37">
        <f t="shared" si="3"/>
        <v>76.470588235294116</v>
      </c>
      <c r="G10" s="47">
        <f t="shared" si="3"/>
        <v>119</v>
      </c>
      <c r="H10" s="47">
        <f t="shared" si="3"/>
        <v>153</v>
      </c>
      <c r="I10" s="37">
        <f t="shared" si="3"/>
        <v>60.454545454545453</v>
      </c>
      <c r="J10" s="47">
        <f t="shared" si="3"/>
        <v>47</v>
      </c>
      <c r="K10" s="52">
        <f t="shared" si="3"/>
        <v>150</v>
      </c>
      <c r="L10" s="47">
        <f t="shared" si="3"/>
        <v>52.857142857142854</v>
      </c>
      <c r="M10" s="37">
        <f t="shared" si="3"/>
        <v>81.5</v>
      </c>
      <c r="N10" s="42">
        <f>N8/N9</f>
        <v>83.2</v>
      </c>
      <c r="O10" s="42">
        <f>O8/O9</f>
        <v>83</v>
      </c>
      <c r="P10" s="52">
        <f>P8/P9</f>
        <v>135.25</v>
      </c>
    </row>
    <row r="11" spans="1:18">
      <c r="B11" s="50"/>
      <c r="C11" s="45"/>
      <c r="D11" s="18"/>
      <c r="E11" s="18"/>
      <c r="F11" s="18"/>
      <c r="G11" s="45"/>
      <c r="H11" s="45"/>
      <c r="I11" s="18"/>
      <c r="J11" s="45"/>
      <c r="K11" s="50"/>
      <c r="L11" s="45"/>
      <c r="M11" s="18"/>
      <c r="N11" s="40"/>
      <c r="O11" s="40"/>
      <c r="P11" s="50"/>
    </row>
    <row r="12" spans="1:18">
      <c r="A12" s="33" t="s">
        <v>142</v>
      </c>
      <c r="B12" s="51">
        <f t="shared" ref="B12:M12" si="4">B4/B8</f>
        <v>20.658536585365855</v>
      </c>
      <c r="C12" s="46">
        <f t="shared" si="4"/>
        <v>10.971264367816092</v>
      </c>
      <c r="D12" s="36">
        <f t="shared" si="4"/>
        <v>34.184873949579831</v>
      </c>
      <c r="E12" s="36">
        <f t="shared" si="4"/>
        <v>46.531085353003164</v>
      </c>
      <c r="F12" s="36">
        <f t="shared" si="4"/>
        <v>54.174230769230768</v>
      </c>
      <c r="G12" s="46">
        <f t="shared" si="4"/>
        <v>54.719887955182074</v>
      </c>
      <c r="H12" s="46">
        <f t="shared" si="4"/>
        <v>59.571895424836605</v>
      </c>
      <c r="I12" s="36">
        <f t="shared" si="4"/>
        <v>43.93684210526316</v>
      </c>
      <c r="J12" s="46">
        <f t="shared" si="4"/>
        <v>11.191489361702128</v>
      </c>
      <c r="K12" s="51">
        <f t="shared" si="4"/>
        <v>34.43333333333333</v>
      </c>
      <c r="L12" s="46">
        <f t="shared" si="4"/>
        <v>32.340540540540538</v>
      </c>
      <c r="M12" s="36">
        <f t="shared" si="4"/>
        <v>44.249386503067484</v>
      </c>
      <c r="N12" s="41">
        <f>N4/N8</f>
        <v>22.048076923076923</v>
      </c>
      <c r="O12" s="41">
        <f>O4/O8</f>
        <v>13.385542168674698</v>
      </c>
      <c r="P12" s="51">
        <f>P4/P8</f>
        <v>20.822550831792977</v>
      </c>
    </row>
    <row r="13" spans="1:18">
      <c r="B13" s="50"/>
      <c r="C13" s="45"/>
      <c r="D13" s="18"/>
      <c r="E13" s="18"/>
      <c r="F13" s="18"/>
      <c r="G13" s="45"/>
      <c r="H13" s="45"/>
      <c r="I13" s="18"/>
      <c r="J13" s="45"/>
      <c r="K13" s="50"/>
      <c r="L13" s="45"/>
      <c r="M13" s="18"/>
      <c r="N13" s="40"/>
      <c r="O13" s="40"/>
      <c r="P13" s="50"/>
    </row>
    <row r="14" spans="1:18">
      <c r="A14" s="33" t="s">
        <v>143</v>
      </c>
      <c r="B14" s="53">
        <f t="shared" ref="B14:M14" si="5">B10/120</f>
        <v>1.0249999999999999</v>
      </c>
      <c r="C14" s="48">
        <f t="shared" si="5"/>
        <v>0.36249999999999999</v>
      </c>
      <c r="D14" s="38">
        <f t="shared" si="5"/>
        <v>0.49583333333333335</v>
      </c>
      <c r="E14" s="38">
        <f t="shared" si="5"/>
        <v>0.46519607843137251</v>
      </c>
      <c r="F14" s="38">
        <f t="shared" si="5"/>
        <v>0.63725490196078427</v>
      </c>
      <c r="G14" s="48">
        <f t="shared" si="5"/>
        <v>0.9916666666666667</v>
      </c>
      <c r="H14" s="48">
        <f t="shared" si="5"/>
        <v>1.2749999999999999</v>
      </c>
      <c r="I14" s="38">
        <f t="shared" si="5"/>
        <v>0.50378787878787878</v>
      </c>
      <c r="J14" s="48">
        <f t="shared" si="5"/>
        <v>0.39166666666666666</v>
      </c>
      <c r="K14" s="53">
        <f t="shared" si="5"/>
        <v>1.25</v>
      </c>
      <c r="L14" s="48">
        <f t="shared" si="5"/>
        <v>0.44047619047619047</v>
      </c>
      <c r="M14" s="38">
        <f t="shared" si="5"/>
        <v>0.6791666666666667</v>
      </c>
      <c r="N14" s="43">
        <f>N10/120</f>
        <v>0.69333333333333336</v>
      </c>
      <c r="O14" s="43">
        <f>O10/120</f>
        <v>0.69166666666666665</v>
      </c>
      <c r="P14" s="53">
        <f>P10/120</f>
        <v>1.1270833333333334</v>
      </c>
      <c r="R14" s="29"/>
    </row>
    <row r="17" spans="1:9">
      <c r="A17" s="58" t="s">
        <v>145</v>
      </c>
      <c r="B17" s="59">
        <v>0.72</v>
      </c>
    </row>
    <row r="19" spans="1:9">
      <c r="A19" s="54" t="s">
        <v>146</v>
      </c>
      <c r="B19" s="55">
        <v>0.56000000000000005</v>
      </c>
    </row>
    <row r="20" spans="1:9">
      <c r="A20" s="56" t="s">
        <v>147</v>
      </c>
      <c r="B20" s="57">
        <v>0.64</v>
      </c>
    </row>
    <row r="21" spans="1:9">
      <c r="A21" s="60" t="s">
        <v>148</v>
      </c>
      <c r="B21" s="61">
        <v>0.69</v>
      </c>
    </row>
    <row r="22" spans="1:9">
      <c r="A22" s="62" t="s">
        <v>149</v>
      </c>
      <c r="B22" s="63">
        <v>1.1299999999999999</v>
      </c>
    </row>
    <row r="25" spans="1:9">
      <c r="A25" s="33" t="s">
        <v>150</v>
      </c>
    </row>
    <row r="27" spans="1:9">
      <c r="B27" s="111"/>
      <c r="E27" s="28"/>
      <c r="G27" s="28"/>
      <c r="I27" s="28"/>
    </row>
    <row r="28" spans="1:9">
      <c r="B28" s="110"/>
      <c r="E28" s="28"/>
    </row>
    <row r="29" spans="1:9">
      <c r="B29" s="112"/>
    </row>
    <row r="30" spans="1:9">
      <c r="B30" s="110"/>
      <c r="G30" s="28"/>
      <c r="I30" s="28"/>
    </row>
    <row r="31" spans="1:9">
      <c r="B31" s="113"/>
    </row>
    <row r="32" spans="1:9">
      <c r="G32" s="30"/>
      <c r="I32" s="30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18.19 PER P&amp;L</vt:lpstr>
      <vt:lpstr>18.19 PER Budget Model</vt:lpstr>
      <vt:lpstr>Seat Utilization 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Kopko</dc:creator>
  <cp:lastModifiedBy>MICHAEL KOPKO</cp:lastModifiedBy>
  <dcterms:created xsi:type="dcterms:W3CDTF">2019-02-18T18:00:01Z</dcterms:created>
  <dcterms:modified xsi:type="dcterms:W3CDTF">2019-02-25T01:07:52Z</dcterms:modified>
</cp:coreProperties>
</file>